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showInkAnnotation="0" hidePivotFieldList="1" autoCompressPictures="0"/>
  <bookViews>
    <workbookView xWindow="0" yWindow="0" windowWidth="25600" windowHeight="16060" tabRatio="934" firstSheet="2" activeTab="11"/>
  </bookViews>
  <sheets>
    <sheet name=" Monte Carlo Set Up" sheetId="4" r:id="rId1"/>
    <sheet name="RCT Synthesis" sheetId="5" r:id="rId2"/>
    <sheet name="Clinical Adverse Event Costs" sheetId="3" r:id="rId3"/>
    <sheet name="Drug Prices" sheetId="184" r:id="rId4"/>
    <sheet name="Demographics" sheetId="60" r:id="rId5"/>
    <sheet name="Economic Inidicators" sheetId="8" r:id="rId6"/>
    <sheet name="Survey Q1" sheetId="142" r:id="rId7"/>
    <sheet name="Survey Q2" sheetId="143" r:id="rId8"/>
    <sheet name="Survey Q3" sheetId="144" r:id="rId9"/>
    <sheet name="Survey Q4" sheetId="145" r:id="rId10"/>
    <sheet name="Survey Q5" sheetId="146" r:id="rId11"/>
    <sheet name="Transportation Survey Answers" sheetId="38" r:id="rId12"/>
  </sheets>
  <externalReferences>
    <externalReference r:id="rId13"/>
  </externalReferences>
  <definedNames>
    <definedName name="SensItManyInOneOutRefEditBaseCase" localSheetId="0" hidden="1">' Monte Carlo Set Up'!#REF!</definedName>
    <definedName name="SensItManyInOneOutRefEditInputLabels" localSheetId="0" hidden="1">' Monte Carlo Set Up'!$A$19</definedName>
    <definedName name="SensItManyInOneOutRefEditInputValues" localSheetId="0" hidden="1">' Monte Carlo Set Up'!$B$19</definedName>
    <definedName name="SensItManyInOneOutRefEditOneExtreme" localSheetId="0" hidden="1">' Monte Carlo Set Up'!#REF!</definedName>
    <definedName name="SensItManyInOneOutRefEditOtherExtreme" localSheetId="0" hidden="1">' Monte Carlo Set Up'!#REF!</definedName>
    <definedName name="SensItManyInOneOutRefEditOutputLabel" localSheetId="0" hidden="1">' Monte Carlo Set Up'!$A$34</definedName>
    <definedName name="SensItManyInOneOutRefEditOutputValue" localSheetId="0" hidden="1">' Monte Carlo Set Up'!$B$34</definedName>
    <definedName name="SimVoiCheckBoxBivariateCharts" localSheetId="0" hidden="1">FALSE</definedName>
    <definedName name="SimVoiCheckBoxCumulativeCharts" localSheetId="0" hidden="1">FALSE</definedName>
    <definedName name="SimVoiOptionMonteCarloSimOnly" localSheetId="0" hidden="1">TRUE</definedName>
    <definedName name="SimVoiRefEditInformationCells" localSheetId="0" hidden="1">"' Monte Carlo Set Up'!$B$4:$B$33"</definedName>
    <definedName name="SimVoiRefEditOutputValueCell" localSheetId="0" hidden="1">"' Monte Carlo Set Up'!$B$34"</definedName>
    <definedName name="SimVoiTextBoxNumberOfBrackets" localSheetId="0" hidden="1">100</definedName>
    <definedName name="SimVoiTextBoxNumberOfTrials" localSheetId="0" hidden="1">100000</definedName>
    <definedName name="SimVoiTextBoxNumberPointsBivariate" localSheetId="0" hidden="1">1000</definedName>
    <definedName name="SimVoiTextBoxNumberPointsCumulative" localSheetId="0" hidden="1">1000</definedName>
    <definedName name="SimVoiTextBoxTrialsPerBracket" localSheetId="0" hidden="1">100</definedName>
  </definedNames>
  <calcPr calcId="140001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4" l="1"/>
  <c r="H13" i="4"/>
  <c r="B5" i="4"/>
  <c r="B4" i="4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B6" i="4"/>
  <c r="B8" i="4"/>
  <c r="B7" i="4"/>
  <c r="B9" i="4"/>
  <c r="B10" i="4"/>
  <c r="B26" i="4"/>
  <c r="B11" i="4"/>
  <c r="B13" i="4"/>
  <c r="B14" i="4"/>
  <c r="B12" i="4"/>
  <c r="B16" i="4"/>
  <c r="B17" i="4"/>
  <c r="B28" i="4"/>
  <c r="B15" i="4"/>
  <c r="B30" i="4"/>
  <c r="B33" i="4"/>
  <c r="R2" i="38"/>
  <c r="R3" i="38"/>
  <c r="R4" i="38"/>
  <c r="B19" i="4"/>
  <c r="W3" i="38"/>
  <c r="W2" i="38"/>
  <c r="B20" i="4"/>
  <c r="B21" i="4"/>
  <c r="B22" i="4"/>
  <c r="B23" i="4"/>
  <c r="B24" i="4"/>
  <c r="B27" i="4"/>
  <c r="B25" i="4"/>
  <c r="B29" i="4"/>
  <c r="B32" i="4"/>
  <c r="B31" i="4"/>
  <c r="B18" i="4"/>
  <c r="B34" i="4"/>
  <c r="E5" i="4"/>
  <c r="E4" i="4"/>
  <c r="E6" i="4"/>
  <c r="E8" i="4"/>
  <c r="E7" i="4"/>
  <c r="E9" i="4"/>
  <c r="E11" i="4"/>
  <c r="E13" i="4"/>
  <c r="E14" i="4"/>
  <c r="E12" i="4"/>
  <c r="E16" i="4"/>
  <c r="E17" i="4"/>
  <c r="E28" i="4"/>
  <c r="E10" i="4"/>
  <c r="E26" i="4"/>
  <c r="E15" i="4"/>
  <c r="E30" i="4"/>
  <c r="E33" i="4"/>
  <c r="E19" i="4"/>
  <c r="E20" i="4"/>
  <c r="E21" i="4"/>
  <c r="E22" i="4"/>
  <c r="E23" i="4"/>
  <c r="E24" i="4"/>
  <c r="E25" i="4"/>
  <c r="E27" i="4"/>
  <c r="E29" i="4"/>
  <c r="E32" i="4"/>
  <c r="E31" i="4"/>
  <c r="E18" i="4"/>
  <c r="E34" i="4"/>
  <c r="H6" i="4"/>
  <c r="H8" i="4"/>
  <c r="H7" i="4"/>
  <c r="H9" i="4"/>
  <c r="H14" i="4"/>
  <c r="H12" i="4"/>
  <c r="H16" i="4"/>
  <c r="H17" i="4"/>
  <c r="H28" i="4"/>
  <c r="H10" i="4"/>
  <c r="H26" i="4"/>
  <c r="H15" i="4"/>
  <c r="H30" i="4"/>
  <c r="H33" i="4"/>
  <c r="H19" i="4"/>
  <c r="H20" i="4"/>
  <c r="H21" i="4"/>
  <c r="H22" i="4"/>
  <c r="H23" i="4"/>
  <c r="H24" i="4"/>
  <c r="H25" i="4"/>
  <c r="H27" i="4"/>
  <c r="H29" i="4"/>
  <c r="H32" i="4"/>
  <c r="H31" i="4"/>
  <c r="H18" i="4"/>
  <c r="H5" i="4"/>
  <c r="H4" i="4"/>
  <c r="H34" i="4"/>
  <c r="F5" i="60"/>
  <c r="G5" i="60"/>
  <c r="F4" i="8"/>
  <c r="B6" i="184"/>
  <c r="M3" i="142"/>
  <c r="M4" i="142"/>
  <c r="M5" i="142"/>
  <c r="M6" i="142"/>
  <c r="M7" i="142"/>
  <c r="M8" i="142"/>
  <c r="M9" i="142"/>
  <c r="M10" i="142"/>
  <c r="M11" i="142"/>
  <c r="M12" i="142"/>
  <c r="M13" i="142"/>
  <c r="M17" i="142"/>
  <c r="M16" i="142"/>
  <c r="B13" i="143"/>
  <c r="C4" i="8"/>
  <c r="B19" i="3"/>
  <c r="C19" i="3"/>
  <c r="D19" i="3"/>
  <c r="E19" i="3"/>
  <c r="G4" i="3"/>
  <c r="D4" i="3"/>
  <c r="E4" i="3"/>
  <c r="F4" i="3"/>
  <c r="D18" i="3"/>
  <c r="E18" i="3"/>
  <c r="F18" i="3"/>
  <c r="G5" i="3"/>
  <c r="D5" i="3"/>
  <c r="E5" i="3"/>
  <c r="F5" i="3"/>
  <c r="E13" i="5"/>
  <c r="E8" i="5"/>
  <c r="E3" i="3"/>
  <c r="F3" i="3"/>
  <c r="E26" i="145"/>
  <c r="E25" i="145"/>
  <c r="F26" i="145"/>
  <c r="F25" i="145"/>
  <c r="C26" i="145"/>
  <c r="C25" i="145"/>
  <c r="D26" i="145"/>
  <c r="D25" i="145"/>
  <c r="I4" i="8"/>
  <c r="H6" i="184"/>
  <c r="G6" i="184"/>
  <c r="G7" i="184"/>
  <c r="F6" i="184"/>
  <c r="E6" i="184"/>
  <c r="E7" i="184"/>
  <c r="E25" i="5"/>
  <c r="E20" i="5"/>
  <c r="F30" i="5"/>
  <c r="F14" i="5"/>
  <c r="F26" i="5"/>
  <c r="F29" i="5"/>
  <c r="G29" i="5"/>
  <c r="G30" i="5"/>
  <c r="F31" i="5"/>
  <c r="G31" i="5"/>
  <c r="F28" i="5"/>
  <c r="F16" i="5"/>
  <c r="H26" i="5"/>
  <c r="G14" i="5"/>
  <c r="F18" i="5"/>
  <c r="F19" i="5"/>
  <c r="P2" i="60"/>
  <c r="P3" i="60"/>
  <c r="P4" i="60"/>
  <c r="X2" i="38"/>
  <c r="W5" i="38"/>
  <c r="X5" i="38"/>
  <c r="R6" i="38"/>
  <c r="C29" i="145"/>
  <c r="D29" i="145"/>
  <c r="E29" i="145"/>
  <c r="F29" i="145"/>
  <c r="B26" i="145"/>
  <c r="B29" i="145"/>
  <c r="C28" i="145"/>
  <c r="D28" i="145"/>
  <c r="E28" i="145"/>
  <c r="F28" i="145"/>
  <c r="B25" i="145"/>
  <c r="B28" i="145"/>
  <c r="G7" i="3"/>
  <c r="G6" i="3"/>
  <c r="G3" i="3"/>
  <c r="B25" i="3"/>
  <c r="C25" i="3"/>
  <c r="D25" i="3"/>
  <c r="E25" i="3"/>
  <c r="I25" i="3"/>
  <c r="D24" i="3"/>
  <c r="E24" i="3"/>
  <c r="F24" i="3"/>
  <c r="I24" i="3"/>
  <c r="F19" i="3"/>
  <c r="F25" i="3"/>
  <c r="C18" i="3"/>
  <c r="C24" i="3"/>
  <c r="B18" i="3"/>
  <c r="B24" i="3"/>
  <c r="N17" i="142"/>
  <c r="N16" i="142"/>
  <c r="G5" i="8"/>
  <c r="B15" i="146"/>
  <c r="I13" i="145"/>
  <c r="M13" i="144"/>
  <c r="M3" i="144"/>
  <c r="M4" i="144"/>
  <c r="M5" i="144"/>
  <c r="M6" i="144"/>
  <c r="M7" i="144"/>
  <c r="M8" i="144"/>
  <c r="M9" i="144"/>
  <c r="M10" i="144"/>
  <c r="M11" i="144"/>
  <c r="M12" i="144"/>
  <c r="M15" i="144"/>
  <c r="J2" i="38"/>
  <c r="J3" i="38"/>
  <c r="F2" i="38"/>
  <c r="F3" i="38"/>
  <c r="J4" i="38"/>
  <c r="J7" i="38"/>
  <c r="J6" i="38"/>
  <c r="R7" i="38"/>
  <c r="B2" i="38"/>
  <c r="B3" i="38"/>
  <c r="B4" i="38"/>
  <c r="B7" i="38"/>
  <c r="B6" i="38"/>
  <c r="F4" i="38"/>
  <c r="F7" i="38"/>
  <c r="F6" i="38"/>
  <c r="N2" i="38"/>
  <c r="N3" i="38"/>
  <c r="N4" i="38"/>
  <c r="W6" i="38"/>
  <c r="N7" i="38"/>
  <c r="N6" i="38"/>
  <c r="N82" i="38"/>
  <c r="M4" i="8"/>
  <c r="H28" i="5"/>
  <c r="D22" i="5"/>
  <c r="H29" i="5"/>
  <c r="H31" i="5"/>
  <c r="G28" i="5"/>
  <c r="G26" i="5"/>
  <c r="G16" i="5"/>
  <c r="F17" i="5"/>
  <c r="H17" i="5"/>
  <c r="H18" i="5"/>
  <c r="H19" i="5"/>
  <c r="H16" i="5"/>
  <c r="G17" i="5"/>
  <c r="G18" i="5"/>
  <c r="G19" i="5"/>
  <c r="H14" i="5"/>
  <c r="E21" i="5"/>
  <c r="E22" i="5"/>
  <c r="E23" i="5"/>
  <c r="D23" i="5"/>
  <c r="C23" i="5"/>
  <c r="B23" i="5"/>
  <c r="E9" i="5"/>
  <c r="D10" i="5"/>
  <c r="E10" i="5"/>
  <c r="E11" i="5"/>
  <c r="D11" i="5"/>
  <c r="C11" i="5"/>
  <c r="B11" i="5"/>
  <c r="I4" i="145"/>
  <c r="I5" i="145"/>
  <c r="I6" i="145"/>
  <c r="I7" i="145"/>
  <c r="I8" i="145"/>
  <c r="I9" i="145"/>
  <c r="I10" i="145"/>
  <c r="I11" i="145"/>
  <c r="I12" i="145"/>
  <c r="I3" i="145"/>
  <c r="I25" i="145"/>
  <c r="I26" i="145"/>
  <c r="G26" i="145"/>
  <c r="G25" i="145"/>
  <c r="L4" i="60"/>
  <c r="L3" i="60"/>
  <c r="L2" i="60"/>
  <c r="D6" i="3"/>
  <c r="D7" i="3"/>
  <c r="E7" i="3"/>
  <c r="F7" i="3"/>
  <c r="E6" i="3"/>
  <c r="F6" i="3"/>
  <c r="H30" i="5"/>
</calcChain>
</file>

<file path=xl/sharedStrings.xml><?xml version="1.0" encoding="utf-8"?>
<sst xmlns="http://schemas.openxmlformats.org/spreadsheetml/2006/main" count="3082" uniqueCount="1693">
  <si>
    <t>Miltefosine</t>
  </si>
  <si>
    <t>Setting</t>
  </si>
  <si>
    <t>Health Center (no beds)</t>
  </si>
  <si>
    <t>Health Center (beds)</t>
  </si>
  <si>
    <t>Primary-level Hospital</t>
  </si>
  <si>
    <t>Secondary-level Hospital</t>
  </si>
  <si>
    <t>Teaching Hospital</t>
  </si>
  <si>
    <t>Notes</t>
  </si>
  <si>
    <t>Inpatienit/day</t>
  </si>
  <si>
    <t>From WHO Choice 2011 for 2008</t>
  </si>
  <si>
    <t>Outpatient/visit</t>
  </si>
  <si>
    <t>Grade</t>
  </si>
  <si>
    <t>Definition</t>
  </si>
  <si>
    <t>Action</t>
  </si>
  <si>
    <t>Cost-(drugs &amp; diagnosis)</t>
  </si>
  <si>
    <t xml:space="preserve">Common Terminology Criteria for Adverse Events v4.0 (CTCAE) </t>
  </si>
  <si>
    <t>CTC grade 1</t>
  </si>
  <si>
    <t>Mild; asymptomatic or mild symptoms; clinical or diagnostic observations only; intervention not indicated</t>
  </si>
  <si>
    <t>no treatment</t>
  </si>
  <si>
    <t xml:space="preserve">Moderate; minimal, local or noninvasive intervention indicated; limiting age-appropriate instrumental ADL </t>
  </si>
  <si>
    <t>health center visit</t>
  </si>
  <si>
    <t>Severe or medically significant but not immediately life-threatening; hospitalization or prolongation of hospitalization indicated; disabling; limiting self care ADL</t>
  </si>
  <si>
    <t>overnight hospitalization</t>
  </si>
  <si>
    <t>Life-threatening consequences; urgent intervention indicated</t>
  </si>
  <si>
    <t>one week hospitalization</t>
  </si>
  <si>
    <t xml:space="preserve">Death related to AE </t>
  </si>
  <si>
    <t>one week hospitalization followed by death</t>
  </si>
  <si>
    <t>Study</t>
  </si>
  <si>
    <t>Year</t>
  </si>
  <si>
    <t>Country</t>
  </si>
  <si>
    <t>Primary Leismania species</t>
  </si>
  <si>
    <t>Age Min</t>
  </si>
  <si>
    <t>Age Max</t>
  </si>
  <si>
    <t>N, Miltefosine</t>
  </si>
  <si>
    <t>Boy Miltefosine</t>
  </si>
  <si>
    <t>Girl Miltefosine</t>
  </si>
  <si>
    <t>Finished Tratment, Miltefosine</t>
  </si>
  <si>
    <t>Cure Rate Meglumine Antimoniate (ITT)</t>
  </si>
  <si>
    <t>Cure Rate Meglumine Antimoniate (PP)</t>
  </si>
  <si>
    <t>Cure Rate Miltefosine (ITT)</t>
  </si>
  <si>
    <t>Cure Rate Miltefosine (PP)</t>
  </si>
  <si>
    <t>Clinical Advese Event rate - Meglumine antimoniate</t>
  </si>
  <si>
    <t>CAE Percentage  - CTC grade 1 - Meglumine Antimoniate</t>
  </si>
  <si>
    <t>CAE Pecentage  - CTC grade 2 - Meglumine Antimoniate</t>
  </si>
  <si>
    <t>CAE Pecentage  - CTC grade 3 - Meglumine Antimoniate</t>
  </si>
  <si>
    <t>Clinical Advese event rate - Miltefosine</t>
  </si>
  <si>
    <t>CAE Pecentage  - CTC grade 1 - Miltefosine</t>
  </si>
  <si>
    <t>CAE Pecentage  - CTC grade 2 - Miltefosine</t>
  </si>
  <si>
    <t>CAE Pecentage  - CTC grade 3 - Miltefosine</t>
  </si>
  <si>
    <t>Machado et al.</t>
  </si>
  <si>
    <t>Brasil</t>
  </si>
  <si>
    <t>L. brasiliensis</t>
  </si>
  <si>
    <t>Chrusciak-Talhari et al.</t>
  </si>
  <si>
    <t>L. guayanensis, L. brasiliensis, L. lainsoni</t>
  </si>
  <si>
    <t>Colombia</t>
  </si>
  <si>
    <t>L. panamensis, L. brasiliensis</t>
  </si>
  <si>
    <t>Total</t>
  </si>
  <si>
    <t>Weighted Average</t>
  </si>
  <si>
    <t>95% CI upper</t>
  </si>
  <si>
    <t>95% CI lower</t>
  </si>
  <si>
    <t>Cure, Miltefosine</t>
  </si>
  <si>
    <t>Chi2 of Cure Rates, p = 0.286</t>
  </si>
  <si>
    <t>TOTAL</t>
  </si>
  <si>
    <t>Units of medication necessary</t>
  </si>
  <si>
    <t>Mean</t>
  </si>
  <si>
    <t>CTC 1 Complication</t>
  </si>
  <si>
    <t>CTC 2 Cost</t>
  </si>
  <si>
    <t>CTC 1 Cost</t>
  </si>
  <si>
    <t>CTC 3 Cost</t>
  </si>
  <si>
    <t xml:space="preserve">Complication </t>
  </si>
  <si>
    <t>CTC 2 Complication</t>
  </si>
  <si>
    <t>CTC 3 Complication</t>
  </si>
  <si>
    <t>Standard Deviation</t>
  </si>
  <si>
    <t>Clinic Provides Supplies</t>
  </si>
  <si>
    <t>Patient Provides Supplies</t>
  </si>
  <si>
    <t>Standard Devation</t>
  </si>
  <si>
    <t># of Patients</t>
  </si>
  <si>
    <t>Random Sample</t>
  </si>
  <si>
    <t>Patient Age</t>
  </si>
  <si>
    <t>M</t>
  </si>
  <si>
    <t>F</t>
  </si>
  <si>
    <t>Patient Weight</t>
  </si>
  <si>
    <t>GIRLS</t>
  </si>
  <si>
    <t>Age</t>
  </si>
  <si>
    <t>BOYS</t>
  </si>
  <si>
    <t>Random Patient Value</t>
  </si>
  <si>
    <t>Standard error</t>
  </si>
  <si>
    <t>N</t>
  </si>
  <si>
    <t>Standard Error</t>
  </si>
  <si>
    <t>Patient Sex Male</t>
  </si>
  <si>
    <t>MA Healthcare System Cost/Cure</t>
  </si>
  <si>
    <t>MA Patient Cost/Cure</t>
  </si>
  <si>
    <t>MA Societal Cost/Cure</t>
  </si>
  <si>
    <t>95% CI Low</t>
  </si>
  <si>
    <t>95% CI High</t>
  </si>
  <si>
    <t>Meglumine Antimoniate</t>
  </si>
  <si>
    <t>Miltefosine WHO Price 50mg+10mg</t>
  </si>
  <si>
    <t>Medication Cost</t>
  </si>
  <si>
    <t>Clinic Provide Supples</t>
  </si>
  <si>
    <t>Miltefosine WHO 50+10 Healthcare System Cost/Cure</t>
  </si>
  <si>
    <t>Miltefosine WHO 50+10 Patient Cost/Cure</t>
  </si>
  <si>
    <t>Miltefosine WHO 50+10 Societal Cost/Cure</t>
  </si>
  <si>
    <t>Medication cost per unit (per ampule, WHO price)</t>
  </si>
  <si>
    <t>Treatment Cost</t>
  </si>
  <si>
    <t>Meglumine Antimoniate WHO Prices</t>
  </si>
  <si>
    <t>Date</t>
  </si>
  <si>
    <t>Tum-CID1</t>
  </si>
  <si>
    <t>Tum-CID2</t>
  </si>
  <si>
    <t>Tum-CID3</t>
  </si>
  <si>
    <t>Tum-CID4</t>
  </si>
  <si>
    <t>Tum-DN1</t>
  </si>
  <si>
    <t>Tum-DN2</t>
  </si>
  <si>
    <t>Rov1</t>
  </si>
  <si>
    <t>Rov2</t>
  </si>
  <si>
    <t>Rov3</t>
  </si>
  <si>
    <t>Item 3 (Alcohol)</t>
  </si>
  <si>
    <t>Item 1 (Syringes)</t>
  </si>
  <si>
    <t>Item 2 (Cotton)</t>
  </si>
  <si>
    <t>Item 4 (Gloves)</t>
  </si>
  <si>
    <t>Item 6 (Gauze)</t>
  </si>
  <si>
    <t>Item 5 (Tongue depressor)</t>
  </si>
  <si>
    <t>Item 7 (Distilled Water)</t>
  </si>
  <si>
    <t>Item 8 (Iodine Solution)</t>
  </si>
  <si>
    <t>Item 9 (bandage)</t>
  </si>
  <si>
    <t>Items payed for by Clinic per Treatment Course with MA</t>
  </si>
  <si>
    <t>Item 10 (estimated other materials costs)</t>
  </si>
  <si>
    <t>Percentage of Patients Providing their Own Supplies</t>
  </si>
  <si>
    <t>Items payed for by Patient per Treatment Course with MA</t>
  </si>
  <si>
    <t>Transportation</t>
  </si>
  <si>
    <t>Food (outside of the home)</t>
  </si>
  <si>
    <t>Treatment</t>
  </si>
  <si>
    <t>Childcare</t>
  </si>
  <si>
    <t>Lodging</t>
  </si>
  <si>
    <t>Other</t>
  </si>
  <si>
    <t>Expenses (other than supplies) assumed by Patient Families</t>
  </si>
  <si>
    <t>Time spent per day seeking treatment</t>
  </si>
  <si>
    <t>*responded 48</t>
  </si>
  <si>
    <t>Hours</t>
  </si>
  <si>
    <t>Site</t>
  </si>
  <si>
    <t>Average</t>
  </si>
  <si>
    <t>Averages</t>
  </si>
  <si>
    <t>StdDev</t>
  </si>
  <si>
    <t>Food (outside of home)</t>
  </si>
  <si>
    <t>Transport (local)</t>
  </si>
  <si>
    <t>Transport (large city)</t>
  </si>
  <si>
    <t>Miltefosine WHO Price 10mg</t>
  </si>
  <si>
    <t>Miltefosine WHO 10 Healthcare System Cost/Cure</t>
  </si>
  <si>
    <t>Miltefosine WHO 10 Patient Cost/Cure</t>
  </si>
  <si>
    <t>Miltefosine WHO 10 Societal Cost/Cure</t>
  </si>
  <si>
    <t>Chap1</t>
  </si>
  <si>
    <t>*noted 30000 lost-time per day</t>
  </si>
  <si>
    <t>% Male</t>
  </si>
  <si>
    <t>13/01/2011</t>
  </si>
  <si>
    <t>14/01/2011</t>
  </si>
  <si>
    <t>15/01/2011</t>
  </si>
  <si>
    <t>16/01/2011</t>
  </si>
  <si>
    <t>17/01/2011</t>
  </si>
  <si>
    <t>18/01/2011</t>
  </si>
  <si>
    <t>19/01/2011</t>
  </si>
  <si>
    <t>20/01/2011</t>
  </si>
  <si>
    <t>21/01/2011</t>
  </si>
  <si>
    <t>22/01/2011</t>
  </si>
  <si>
    <t>23/01/2011</t>
  </si>
  <si>
    <t>24/01/2011</t>
  </si>
  <si>
    <t>25/01/2011</t>
  </si>
  <si>
    <t>26/01/2011</t>
  </si>
  <si>
    <t>27/01/2011</t>
  </si>
  <si>
    <t>28/01/2011</t>
  </si>
  <si>
    <t>29/01/2011</t>
  </si>
  <si>
    <t>30/01/2011</t>
  </si>
  <si>
    <t>31/01/2011</t>
  </si>
  <si>
    <t>13/02/2011</t>
  </si>
  <si>
    <t>14/02/2011</t>
  </si>
  <si>
    <t>15/02/2011</t>
  </si>
  <si>
    <t>16/02/2011</t>
  </si>
  <si>
    <t>17/02/2011</t>
  </si>
  <si>
    <t>18/02/2011</t>
  </si>
  <si>
    <t>19/02/2011</t>
  </si>
  <si>
    <t>20/02/2011</t>
  </si>
  <si>
    <t>21/02/2011</t>
  </si>
  <si>
    <t>22/02/2011</t>
  </si>
  <si>
    <t>23/02/2011</t>
  </si>
  <si>
    <t>24/02/2011</t>
  </si>
  <si>
    <t>25/02/2011</t>
  </si>
  <si>
    <t>26/02/2011</t>
  </si>
  <si>
    <t>27/02/2011</t>
  </si>
  <si>
    <t>28/02/2011</t>
  </si>
  <si>
    <t>13/03/2011</t>
  </si>
  <si>
    <t>14/03/2011</t>
  </si>
  <si>
    <t>15/03/2011</t>
  </si>
  <si>
    <t>16/03/2011</t>
  </si>
  <si>
    <t>17/03/2011</t>
  </si>
  <si>
    <t>18/03/2011</t>
  </si>
  <si>
    <t>19/03/2011</t>
  </si>
  <si>
    <t>20/03/2011</t>
  </si>
  <si>
    <t>21/03/2011</t>
  </si>
  <si>
    <t>22/03/2011</t>
  </si>
  <si>
    <t>23/03/2011</t>
  </si>
  <si>
    <t>24/03/2011</t>
  </si>
  <si>
    <t>25/03/2011</t>
  </si>
  <si>
    <t>26/03/2011</t>
  </si>
  <si>
    <t>27/03/2011</t>
  </si>
  <si>
    <t>28/03/2011</t>
  </si>
  <si>
    <t>29/03/2011</t>
  </si>
  <si>
    <t>30/03/2011</t>
  </si>
  <si>
    <t>31/03/2011</t>
  </si>
  <si>
    <t>13/04/2011</t>
  </si>
  <si>
    <t>14/04/2011</t>
  </si>
  <si>
    <t>15/04/2011</t>
  </si>
  <si>
    <t>16/04/2011</t>
  </si>
  <si>
    <t>17/04/2011</t>
  </si>
  <si>
    <t>18/04/2011</t>
  </si>
  <si>
    <t>19/04/2011</t>
  </si>
  <si>
    <t>20/04/2011</t>
  </si>
  <si>
    <t>21/04/2011</t>
  </si>
  <si>
    <t>22/04/2011</t>
  </si>
  <si>
    <t>23/04/2011</t>
  </si>
  <si>
    <t>24/04/2011</t>
  </si>
  <si>
    <t>25/04/2011</t>
  </si>
  <si>
    <t>26/04/2011</t>
  </si>
  <si>
    <t>27/04/2011</t>
  </si>
  <si>
    <t>28/04/2011</t>
  </si>
  <si>
    <t>29/04/2011</t>
  </si>
  <si>
    <t>30/04/2011</t>
  </si>
  <si>
    <t>13/05/2011</t>
  </si>
  <si>
    <t>14/05/2011</t>
  </si>
  <si>
    <t>15/05/2011</t>
  </si>
  <si>
    <t>16/05/2011</t>
  </si>
  <si>
    <t>17/05/2011</t>
  </si>
  <si>
    <t>18/05/2011</t>
  </si>
  <si>
    <t>19/05/2011</t>
  </si>
  <si>
    <t>20/05/2011</t>
  </si>
  <si>
    <t>21/05/2011</t>
  </si>
  <si>
    <t>22/05/2011</t>
  </si>
  <si>
    <t>23/05/2011</t>
  </si>
  <si>
    <t>24/05/2011</t>
  </si>
  <si>
    <t>25/05/2011</t>
  </si>
  <si>
    <t>26/05/2011</t>
  </si>
  <si>
    <t>27/05/2011</t>
  </si>
  <si>
    <t>28/05/2011</t>
  </si>
  <si>
    <t>29/05/2011</t>
  </si>
  <si>
    <t>30/05/2011</t>
  </si>
  <si>
    <t>31/05/2011</t>
  </si>
  <si>
    <t>13/06/2011</t>
  </si>
  <si>
    <t>14/06/2011</t>
  </si>
  <si>
    <t>15/06/2011</t>
  </si>
  <si>
    <t>16/06/2011</t>
  </si>
  <si>
    <t>17/06/2011</t>
  </si>
  <si>
    <t>18/06/2011</t>
  </si>
  <si>
    <t>19/06/2011</t>
  </si>
  <si>
    <t>20/06/2011</t>
  </si>
  <si>
    <t>21/06/2011</t>
  </si>
  <si>
    <t>22/06/2011</t>
  </si>
  <si>
    <t>23/06/2011</t>
  </si>
  <si>
    <t>24/06/2011</t>
  </si>
  <si>
    <t>25/06/2011</t>
  </si>
  <si>
    <t>26/06/2011</t>
  </si>
  <si>
    <t>27/06/2011</t>
  </si>
  <si>
    <t>28/06/2011</t>
  </si>
  <si>
    <t>29/06/2011</t>
  </si>
  <si>
    <t>30/06/2011</t>
  </si>
  <si>
    <t>13/07/2011</t>
  </si>
  <si>
    <t>14/07/2011</t>
  </si>
  <si>
    <t>15/07/2011</t>
  </si>
  <si>
    <t>16/07/2011</t>
  </si>
  <si>
    <t>17/07/2011</t>
  </si>
  <si>
    <t>18/07/2011</t>
  </si>
  <si>
    <t>19/07/2011</t>
  </si>
  <si>
    <t>20/07/2011</t>
  </si>
  <si>
    <t>21/07/2011</t>
  </si>
  <si>
    <t>22/07/2011</t>
  </si>
  <si>
    <t>23/07/2011</t>
  </si>
  <si>
    <t>24/07/2011</t>
  </si>
  <si>
    <t>25/07/2011</t>
  </si>
  <si>
    <t>26/07/2011</t>
  </si>
  <si>
    <t>27/07/2011</t>
  </si>
  <si>
    <t>28/07/2011</t>
  </si>
  <si>
    <t>29/07/2011</t>
  </si>
  <si>
    <t>30/07/2011</t>
  </si>
  <si>
    <t>31/07/2011</t>
  </si>
  <si>
    <t>13/08/2011</t>
  </si>
  <si>
    <t>14/08/2011</t>
  </si>
  <si>
    <t>15/08/2011</t>
  </si>
  <si>
    <t>16/08/2011</t>
  </si>
  <si>
    <t>17/08/2011</t>
  </si>
  <si>
    <t>18/08/2011</t>
  </si>
  <si>
    <t>19/08/2011</t>
  </si>
  <si>
    <t>20/08/2011</t>
  </si>
  <si>
    <t>21/08/2011</t>
  </si>
  <si>
    <t>22/08/2011</t>
  </si>
  <si>
    <t>23/08/2011</t>
  </si>
  <si>
    <t>24/08/2011</t>
  </si>
  <si>
    <t>25/08/2011</t>
  </si>
  <si>
    <t>26/08/2011</t>
  </si>
  <si>
    <t>27/08/2011</t>
  </si>
  <si>
    <t>28/08/2011</t>
  </si>
  <si>
    <t>29/08/2011</t>
  </si>
  <si>
    <t>30/08/2011</t>
  </si>
  <si>
    <t>31/08/2011</t>
  </si>
  <si>
    <t>13/09/2011</t>
  </si>
  <si>
    <t>14/09/2011</t>
  </si>
  <si>
    <t>15/09/2011</t>
  </si>
  <si>
    <t>16/09/2011</t>
  </si>
  <si>
    <t>17/09/2011</t>
  </si>
  <si>
    <t>18/09/2011</t>
  </si>
  <si>
    <t>19/09/2011</t>
  </si>
  <si>
    <t>20/09/2011</t>
  </si>
  <si>
    <t>21/09/2011</t>
  </si>
  <si>
    <t>22/09/2011</t>
  </si>
  <si>
    <t>23/09/2011</t>
  </si>
  <si>
    <t>24/09/2011</t>
  </si>
  <si>
    <t>25/09/2011</t>
  </si>
  <si>
    <t>26/09/2011</t>
  </si>
  <si>
    <t>27/09/2011</t>
  </si>
  <si>
    <t>28/09/2011</t>
  </si>
  <si>
    <t>29/09/2011</t>
  </si>
  <si>
    <t>30/09/2011</t>
  </si>
  <si>
    <t>13/10/2011</t>
  </si>
  <si>
    <t>14/10/2011</t>
  </si>
  <si>
    <t>15/10/2011</t>
  </si>
  <si>
    <t>16/10/2011</t>
  </si>
  <si>
    <t>17/10/2011</t>
  </si>
  <si>
    <t>18/10/2011</t>
  </si>
  <si>
    <t>19/10/2011</t>
  </si>
  <si>
    <t>20/10/2011</t>
  </si>
  <si>
    <t>21/10/2011</t>
  </si>
  <si>
    <t>22/10/2011</t>
  </si>
  <si>
    <t>23/10/2011</t>
  </si>
  <si>
    <t>24/10/2011</t>
  </si>
  <si>
    <t>25/10/2011</t>
  </si>
  <si>
    <t>26/10/2011</t>
  </si>
  <si>
    <t>27/10/2011</t>
  </si>
  <si>
    <t>28/10/2011</t>
  </si>
  <si>
    <t>29/10/2011</t>
  </si>
  <si>
    <t>30/10/2011</t>
  </si>
  <si>
    <t>31/10/2011</t>
  </si>
  <si>
    <t>13/11/2011</t>
  </si>
  <si>
    <t>14/11/2011</t>
  </si>
  <si>
    <t>15/11/2011</t>
  </si>
  <si>
    <t>16/11/2011</t>
  </si>
  <si>
    <t>17/11/2011</t>
  </si>
  <si>
    <t>18/11/2011</t>
  </si>
  <si>
    <t>19/11/2011</t>
  </si>
  <si>
    <t>20/11/2011</t>
  </si>
  <si>
    <t>21/11/2011</t>
  </si>
  <si>
    <t>22/11/2011</t>
  </si>
  <si>
    <t>23/11/2011</t>
  </si>
  <si>
    <t>24/11/2011</t>
  </si>
  <si>
    <t>25/11/2011</t>
  </si>
  <si>
    <t>26/11/2011</t>
  </si>
  <si>
    <t>27/11/2011</t>
  </si>
  <si>
    <t>28/11/2011</t>
  </si>
  <si>
    <t>29/11/2011</t>
  </si>
  <si>
    <t>30/11/2011</t>
  </si>
  <si>
    <t>13/12/2011</t>
  </si>
  <si>
    <t>14/12/2011</t>
  </si>
  <si>
    <t>15/12/2011</t>
  </si>
  <si>
    <t>16/12/2011</t>
  </si>
  <si>
    <t>17/12/2011</t>
  </si>
  <si>
    <t>18/12/2011</t>
  </si>
  <si>
    <t>19/12/2011</t>
  </si>
  <si>
    <t>20/12/2011</t>
  </si>
  <si>
    <t>21/12/2011</t>
  </si>
  <si>
    <t>22/12/2011</t>
  </si>
  <si>
    <t>23/12/2011</t>
  </si>
  <si>
    <t>24/12/2011</t>
  </si>
  <si>
    <t>25/12/2011</t>
  </si>
  <si>
    <t>26/12/2011</t>
  </si>
  <si>
    <t>27/12/2011</t>
  </si>
  <si>
    <t>28/12/2011</t>
  </si>
  <si>
    <t>29/12/2011</t>
  </si>
  <si>
    <t>30/12/2011</t>
  </si>
  <si>
    <t>31/12/2011</t>
  </si>
  <si>
    <t>13/01/2012</t>
  </si>
  <si>
    <t>14/01/2012</t>
  </si>
  <si>
    <t>15/01/2012</t>
  </si>
  <si>
    <t>16/01/2012</t>
  </si>
  <si>
    <t>17/01/2012</t>
  </si>
  <si>
    <t>18/01/2012</t>
  </si>
  <si>
    <t>19/01/2012</t>
  </si>
  <si>
    <t>20/01/2012</t>
  </si>
  <si>
    <t>21/01/2012</t>
  </si>
  <si>
    <t>22/01/2012</t>
  </si>
  <si>
    <t>23/01/2012</t>
  </si>
  <si>
    <t>24/01/2012</t>
  </si>
  <si>
    <t>25/01/2012</t>
  </si>
  <si>
    <t>26/01/2012</t>
  </si>
  <si>
    <t>27/01/2012</t>
  </si>
  <si>
    <t>28/01/2012</t>
  </si>
  <si>
    <t>29/01/2012</t>
  </si>
  <si>
    <t>30/01/2012</t>
  </si>
  <si>
    <t>31/01/2012</t>
  </si>
  <si>
    <t>13/02/2012</t>
  </si>
  <si>
    <t>14/02/2012</t>
  </si>
  <si>
    <t>15/02/2012</t>
  </si>
  <si>
    <t>16/02/2012</t>
  </si>
  <si>
    <t>17/02/2012</t>
  </si>
  <si>
    <t>18/02/2012</t>
  </si>
  <si>
    <t>19/02/2012</t>
  </si>
  <si>
    <t>20/02/2012</t>
  </si>
  <si>
    <t>21/02/2012</t>
  </si>
  <si>
    <t>22/02/2012</t>
  </si>
  <si>
    <t>23/02/2012</t>
  </si>
  <si>
    <t>24/02/2012</t>
  </si>
  <si>
    <t>25/02/2012</t>
  </si>
  <si>
    <t>26/02/2012</t>
  </si>
  <si>
    <t>27/02/2012</t>
  </si>
  <si>
    <t>28/02/2012</t>
  </si>
  <si>
    <t>29/02/2012</t>
  </si>
  <si>
    <t>13/03/2012</t>
  </si>
  <si>
    <t>14/03/2012</t>
  </si>
  <si>
    <t>15/03/2012</t>
  </si>
  <si>
    <t>16/03/2012</t>
  </si>
  <si>
    <t>17/03/2012</t>
  </si>
  <si>
    <t>18/03/2012</t>
  </si>
  <si>
    <t>19/03/2012</t>
  </si>
  <si>
    <t>20/03/2012</t>
  </si>
  <si>
    <t>21/03/2012</t>
  </si>
  <si>
    <t>22/03/2012</t>
  </si>
  <si>
    <t>23/03/2012</t>
  </si>
  <si>
    <t>24/03/2012</t>
  </si>
  <si>
    <t>25/03/2012</t>
  </si>
  <si>
    <t>26/03/2012</t>
  </si>
  <si>
    <t>27/03/2012</t>
  </si>
  <si>
    <t>28/03/2012</t>
  </si>
  <si>
    <t>29/03/2012</t>
  </si>
  <si>
    <t>30/03/2012</t>
  </si>
  <si>
    <t>31/03/2012</t>
  </si>
  <si>
    <t>13/04/2012</t>
  </si>
  <si>
    <t>14/04/2012</t>
  </si>
  <si>
    <t>15/04/2012</t>
  </si>
  <si>
    <t>16/04/2012</t>
  </si>
  <si>
    <t>17/04/2012</t>
  </si>
  <si>
    <t>18/04/2012</t>
  </si>
  <si>
    <t>19/04/2012</t>
  </si>
  <si>
    <t>20/04/2012</t>
  </si>
  <si>
    <t>21/04/2012</t>
  </si>
  <si>
    <t>22/04/2012</t>
  </si>
  <si>
    <t>23/04/2012</t>
  </si>
  <si>
    <t>24/04/2012</t>
  </si>
  <si>
    <t>25/04/2012</t>
  </si>
  <si>
    <t>26/04/2012</t>
  </si>
  <si>
    <t>27/04/2012</t>
  </si>
  <si>
    <t>28/04/2012</t>
  </si>
  <si>
    <t>29/04/2012</t>
  </si>
  <si>
    <t>30/04/2012</t>
  </si>
  <si>
    <t>13/05/2012</t>
  </si>
  <si>
    <t>14/05/2012</t>
  </si>
  <si>
    <t>15/05/2012</t>
  </si>
  <si>
    <t>16/05/2012</t>
  </si>
  <si>
    <t>17/05/2012</t>
  </si>
  <si>
    <t>18/05/2012</t>
  </si>
  <si>
    <t>19/05/2012</t>
  </si>
  <si>
    <t>20/05/2012</t>
  </si>
  <si>
    <t>21/05/2012</t>
  </si>
  <si>
    <t>22/05/2012</t>
  </si>
  <si>
    <t>23/05/2012</t>
  </si>
  <si>
    <t>24/05/2012</t>
  </si>
  <si>
    <t>25/05/2012</t>
  </si>
  <si>
    <t>26/05/2012</t>
  </si>
  <si>
    <t>27/05/2012</t>
  </si>
  <si>
    <t>28/05/2012</t>
  </si>
  <si>
    <t>29/05/2012</t>
  </si>
  <si>
    <t>30/05/2012</t>
  </si>
  <si>
    <t>31/05/2012</t>
  </si>
  <si>
    <t>13/06/2012</t>
  </si>
  <si>
    <t>14/06/2012</t>
  </si>
  <si>
    <t>15/06/2012</t>
  </si>
  <si>
    <t>16/06/2012</t>
  </si>
  <si>
    <t>17/06/2012</t>
  </si>
  <si>
    <t>18/06/2012</t>
  </si>
  <si>
    <t>19/06/2012</t>
  </si>
  <si>
    <t>20/06/2012</t>
  </si>
  <si>
    <t>21/06/2012</t>
  </si>
  <si>
    <t>22/06/2012</t>
  </si>
  <si>
    <t>23/06/2012</t>
  </si>
  <si>
    <t>24/06/2012</t>
  </si>
  <si>
    <t>25/06/2012</t>
  </si>
  <si>
    <t>26/06/2012</t>
  </si>
  <si>
    <t>27/06/2012</t>
  </si>
  <si>
    <t>28/06/2012</t>
  </si>
  <si>
    <t>29/06/2012</t>
  </si>
  <si>
    <t>30/06/2012</t>
  </si>
  <si>
    <t>13/07/2012</t>
  </si>
  <si>
    <t>14/07/2012</t>
  </si>
  <si>
    <t>15/07/2012</t>
  </si>
  <si>
    <t>16/07/2012</t>
  </si>
  <si>
    <t>17/07/2012</t>
  </si>
  <si>
    <t>18/07/2012</t>
  </si>
  <si>
    <t>19/07/2012</t>
  </si>
  <si>
    <t>20/07/2012</t>
  </si>
  <si>
    <t>21/07/2012</t>
  </si>
  <si>
    <t>22/07/2012</t>
  </si>
  <si>
    <t>23/07/2012</t>
  </si>
  <si>
    <t>24/07/2012</t>
  </si>
  <si>
    <t>25/07/2012</t>
  </si>
  <si>
    <t>26/07/2012</t>
  </si>
  <si>
    <t>27/07/2012</t>
  </si>
  <si>
    <t>28/07/2012</t>
  </si>
  <si>
    <t>29/07/2012</t>
  </si>
  <si>
    <t>30/07/2012</t>
  </si>
  <si>
    <t>31/07/2012</t>
  </si>
  <si>
    <t>13/08/2012</t>
  </si>
  <si>
    <t>14/08/2012</t>
  </si>
  <si>
    <t>15/08/2012</t>
  </si>
  <si>
    <t>16/08/2012</t>
  </si>
  <si>
    <t>17/08/2012</t>
  </si>
  <si>
    <t>18/08/2012</t>
  </si>
  <si>
    <t>19/08/2012</t>
  </si>
  <si>
    <t>20/08/2012</t>
  </si>
  <si>
    <t>21/08/2012</t>
  </si>
  <si>
    <t>22/08/2012</t>
  </si>
  <si>
    <t>23/08/2012</t>
  </si>
  <si>
    <t>24/08/2012</t>
  </si>
  <si>
    <t>25/08/2012</t>
  </si>
  <si>
    <t>26/08/2012</t>
  </si>
  <si>
    <t>27/08/2012</t>
  </si>
  <si>
    <t>28/08/2012</t>
  </si>
  <si>
    <t>29/08/2012</t>
  </si>
  <si>
    <t>30/08/2012</t>
  </si>
  <si>
    <t>31/08/2012</t>
  </si>
  <si>
    <t>13/09/2012</t>
  </si>
  <si>
    <t>14/09/2012</t>
  </si>
  <si>
    <t>15/09/2012</t>
  </si>
  <si>
    <t>16/09/2012</t>
  </si>
  <si>
    <t>17/09/2012</t>
  </si>
  <si>
    <t>18/09/2012</t>
  </si>
  <si>
    <t>19/09/2012</t>
  </si>
  <si>
    <t>20/09/2012</t>
  </si>
  <si>
    <t>21/09/2012</t>
  </si>
  <si>
    <t>22/09/2012</t>
  </si>
  <si>
    <t>23/09/2012</t>
  </si>
  <si>
    <t>24/09/2012</t>
  </si>
  <si>
    <t>25/09/2012</t>
  </si>
  <si>
    <t>26/09/2012</t>
  </si>
  <si>
    <t>27/09/2012</t>
  </si>
  <si>
    <t>28/09/2012</t>
  </si>
  <si>
    <t>29/09/2012</t>
  </si>
  <si>
    <t>30/09/2012</t>
  </si>
  <si>
    <t>13/10/2012</t>
  </si>
  <si>
    <t>14/10/2012</t>
  </si>
  <si>
    <t>15/10/2012</t>
  </si>
  <si>
    <t>16/10/2012</t>
  </si>
  <si>
    <t>17/10/2012</t>
  </si>
  <si>
    <t>18/10/2012</t>
  </si>
  <si>
    <t>19/10/2012</t>
  </si>
  <si>
    <t>20/10/2012</t>
  </si>
  <si>
    <t>21/10/2012</t>
  </si>
  <si>
    <t>22/10/2012</t>
  </si>
  <si>
    <t>23/10/2012</t>
  </si>
  <si>
    <t>24/10/2012</t>
  </si>
  <si>
    <t>25/10/2012</t>
  </si>
  <si>
    <t>26/10/2012</t>
  </si>
  <si>
    <t>27/10/2012</t>
  </si>
  <si>
    <t>28/10/2012</t>
  </si>
  <si>
    <t>29/10/2012</t>
  </si>
  <si>
    <t>30/10/2012</t>
  </si>
  <si>
    <t>31/10/2012</t>
  </si>
  <si>
    <t>13/11/2012</t>
  </si>
  <si>
    <t>14/11/2012</t>
  </si>
  <si>
    <t>15/11/2012</t>
  </si>
  <si>
    <t>16/11/2012</t>
  </si>
  <si>
    <t>17/11/2012</t>
  </si>
  <si>
    <t>18/11/2012</t>
  </si>
  <si>
    <t>19/11/2012</t>
  </si>
  <si>
    <t>20/11/2012</t>
  </si>
  <si>
    <t>21/11/2012</t>
  </si>
  <si>
    <t>22/11/2012</t>
  </si>
  <si>
    <t>23/11/2012</t>
  </si>
  <si>
    <t>24/11/2012</t>
  </si>
  <si>
    <t>25/11/2012</t>
  </si>
  <si>
    <t>26/11/2012</t>
  </si>
  <si>
    <t>27/11/2012</t>
  </si>
  <si>
    <t>28/11/2012</t>
  </si>
  <si>
    <t>29/11/2012</t>
  </si>
  <si>
    <t>30/11/2012</t>
  </si>
  <si>
    <t>13/12/2012</t>
  </si>
  <si>
    <t>14/12/2012</t>
  </si>
  <si>
    <t>15/12/2012</t>
  </si>
  <si>
    <t>16/12/2012</t>
  </si>
  <si>
    <t>17/12/2012</t>
  </si>
  <si>
    <t>18/12/2012</t>
  </si>
  <si>
    <t>19/12/2012</t>
  </si>
  <si>
    <t>20/12/2012</t>
  </si>
  <si>
    <t>21/12/2012</t>
  </si>
  <si>
    <t>22/12/2012</t>
  </si>
  <si>
    <t>23/12/2012</t>
  </si>
  <si>
    <t>24/12/2012</t>
  </si>
  <si>
    <t>25/12/2012</t>
  </si>
  <si>
    <t>26/12/2012</t>
  </si>
  <si>
    <t>27/12/2012</t>
  </si>
  <si>
    <t>28/12/2012</t>
  </si>
  <si>
    <t>29/12/2012</t>
  </si>
  <si>
    <t>30/12/2012</t>
  </si>
  <si>
    <t>31/12/2012</t>
  </si>
  <si>
    <t>13/01/2013</t>
  </si>
  <si>
    <t>14/01/2013</t>
  </si>
  <si>
    <t>15/01/2013</t>
  </si>
  <si>
    <t>16/01/2013</t>
  </si>
  <si>
    <t>17/01/2013</t>
  </si>
  <si>
    <t>18/01/2013</t>
  </si>
  <si>
    <t>19/01/2013</t>
  </si>
  <si>
    <t>20/01/2013</t>
  </si>
  <si>
    <t>21/01/2013</t>
  </si>
  <si>
    <t>22/01/2013</t>
  </si>
  <si>
    <t>23/01/2013</t>
  </si>
  <si>
    <t>24/01/2013</t>
  </si>
  <si>
    <t>25/01/2013</t>
  </si>
  <si>
    <t>26/01/2013</t>
  </si>
  <si>
    <t>27/01/2013</t>
  </si>
  <si>
    <t>28/01/2013</t>
  </si>
  <si>
    <t>29/01/2013</t>
  </si>
  <si>
    <t>30/01/2013</t>
  </si>
  <si>
    <t>31/01/2013</t>
  </si>
  <si>
    <t>13/02/2013</t>
  </si>
  <si>
    <t>14/02/2013</t>
  </si>
  <si>
    <t>15/02/2013</t>
  </si>
  <si>
    <t>16/02/2013</t>
  </si>
  <si>
    <t>17/02/2013</t>
  </si>
  <si>
    <t>18/02/2013</t>
  </si>
  <si>
    <t>19/02/2013</t>
  </si>
  <si>
    <t>20/02/2013</t>
  </si>
  <si>
    <t>21/02/2013</t>
  </si>
  <si>
    <t>22/02/2013</t>
  </si>
  <si>
    <t>23/02/2013</t>
  </si>
  <si>
    <t>24/02/2013</t>
  </si>
  <si>
    <t>25/02/2013</t>
  </si>
  <si>
    <t>26/02/2013</t>
  </si>
  <si>
    <t>27/02/2013</t>
  </si>
  <si>
    <t>28/02/2013</t>
  </si>
  <si>
    <t>13/03/2013</t>
  </si>
  <si>
    <t>14/03/2013</t>
  </si>
  <si>
    <t>15/03/2013</t>
  </si>
  <si>
    <t>16/03/2013</t>
  </si>
  <si>
    <t>17/03/2013</t>
  </si>
  <si>
    <t>18/03/2013</t>
  </si>
  <si>
    <t>19/03/2013</t>
  </si>
  <si>
    <t>20/03/2013</t>
  </si>
  <si>
    <t>21/03/2013</t>
  </si>
  <si>
    <t>22/03/2013</t>
  </si>
  <si>
    <t>23/03/2013</t>
  </si>
  <si>
    <t>24/03/2013</t>
  </si>
  <si>
    <t>25/03/2013</t>
  </si>
  <si>
    <t>26/03/2013</t>
  </si>
  <si>
    <t>27/03/2013</t>
  </si>
  <si>
    <t>28/03/2013</t>
  </si>
  <si>
    <t>29/03/2013</t>
  </si>
  <si>
    <t>30/03/2013</t>
  </si>
  <si>
    <t>31/03/2013</t>
  </si>
  <si>
    <t>13/04/2013</t>
  </si>
  <si>
    <t>14/04/2013</t>
  </si>
  <si>
    <t>15/04/2013</t>
  </si>
  <si>
    <t>16/04/2013</t>
  </si>
  <si>
    <t>17/04/2013</t>
  </si>
  <si>
    <t>18/04/2013</t>
  </si>
  <si>
    <t>19/04/2013</t>
  </si>
  <si>
    <t>20/04/2013</t>
  </si>
  <si>
    <t>21/04/2013</t>
  </si>
  <si>
    <t>22/04/2013</t>
  </si>
  <si>
    <t>23/04/2013</t>
  </si>
  <si>
    <t>24/04/2013</t>
  </si>
  <si>
    <t>25/04/2013</t>
  </si>
  <si>
    <t>26/04/2013</t>
  </si>
  <si>
    <t>27/04/2013</t>
  </si>
  <si>
    <t>28/04/2013</t>
  </si>
  <si>
    <t>29/04/2013</t>
  </si>
  <si>
    <t>30/04/2013</t>
  </si>
  <si>
    <t>13/05/2013</t>
  </si>
  <si>
    <t>14/05/2013</t>
  </si>
  <si>
    <t>15/05/2013</t>
  </si>
  <si>
    <t>16/05/2013</t>
  </si>
  <si>
    <t>17/05/2013</t>
  </si>
  <si>
    <t>18/05/2013</t>
  </si>
  <si>
    <t>19/05/2013</t>
  </si>
  <si>
    <t>20/05/2013</t>
  </si>
  <si>
    <t>21/05/2013</t>
  </si>
  <si>
    <t>22/05/2013</t>
  </si>
  <si>
    <t>23/05/2013</t>
  </si>
  <si>
    <t>24/05/2013</t>
  </si>
  <si>
    <t>25/05/2013</t>
  </si>
  <si>
    <t>26/05/2013</t>
  </si>
  <si>
    <t>27/05/2013</t>
  </si>
  <si>
    <t>28/05/2013</t>
  </si>
  <si>
    <t>29/05/2013</t>
  </si>
  <si>
    <t>30/05/2013</t>
  </si>
  <si>
    <t>31/05/2013</t>
  </si>
  <si>
    <t>13/06/2013</t>
  </si>
  <si>
    <t>14/06/2013</t>
  </si>
  <si>
    <t>15/06/2013</t>
  </si>
  <si>
    <t>16/06/2013</t>
  </si>
  <si>
    <t>17/06/2013</t>
  </si>
  <si>
    <t>18/06/2013</t>
  </si>
  <si>
    <t>19/06/2013</t>
  </si>
  <si>
    <t>20/06/2013</t>
  </si>
  <si>
    <t>21/06/2013</t>
  </si>
  <si>
    <t>22/06/2013</t>
  </si>
  <si>
    <t>23/06/2013</t>
  </si>
  <si>
    <t>24/06/2013</t>
  </si>
  <si>
    <t>25/06/2013</t>
  </si>
  <si>
    <t>26/06/2013</t>
  </si>
  <si>
    <t>27/06/2013</t>
  </si>
  <si>
    <t>28/06/2013</t>
  </si>
  <si>
    <t>29/06/2013</t>
  </si>
  <si>
    <t>30/06/2013</t>
  </si>
  <si>
    <t>13/07/2013</t>
  </si>
  <si>
    <t>14/07/2013</t>
  </si>
  <si>
    <t>15/07/2013</t>
  </si>
  <si>
    <t>16/07/2013</t>
  </si>
  <si>
    <t>17/07/2013</t>
  </si>
  <si>
    <t>18/07/2013</t>
  </si>
  <si>
    <t>19/07/2013</t>
  </si>
  <si>
    <t>20/07/2013</t>
  </si>
  <si>
    <t>21/07/2013</t>
  </si>
  <si>
    <t>22/07/2013</t>
  </si>
  <si>
    <t>23/07/2013</t>
  </si>
  <si>
    <t>24/07/2013</t>
  </si>
  <si>
    <t>25/07/2013</t>
  </si>
  <si>
    <t>26/07/2013</t>
  </si>
  <si>
    <t>27/07/2013</t>
  </si>
  <si>
    <t>28/07/2013</t>
  </si>
  <si>
    <t>29/07/2013</t>
  </si>
  <si>
    <t>30/07/2013</t>
  </si>
  <si>
    <t>31/07/2013</t>
  </si>
  <si>
    <t>13/08/2013</t>
  </si>
  <si>
    <t>14/08/2013</t>
  </si>
  <si>
    <t>15/08/2013</t>
  </si>
  <si>
    <t>16/08/2013</t>
  </si>
  <si>
    <t>17/08/2013</t>
  </si>
  <si>
    <t>18/08/2013</t>
  </si>
  <si>
    <t>19/08/2013</t>
  </si>
  <si>
    <t>20/08/2013</t>
  </si>
  <si>
    <t>21/08/2013</t>
  </si>
  <si>
    <t>22/08/2013</t>
  </si>
  <si>
    <t>23/08/2013</t>
  </si>
  <si>
    <t>24/08/2013</t>
  </si>
  <si>
    <t>25/08/2013</t>
  </si>
  <si>
    <t>26/08/2013</t>
  </si>
  <si>
    <t>27/08/2013</t>
  </si>
  <si>
    <t>28/08/2013</t>
  </si>
  <si>
    <t>29/08/2013</t>
  </si>
  <si>
    <t>30/08/2013</t>
  </si>
  <si>
    <t>31/08/2013</t>
  </si>
  <si>
    <t>13/09/2013</t>
  </si>
  <si>
    <t>14/09/2013</t>
  </si>
  <si>
    <t>15/09/2013</t>
  </si>
  <si>
    <t>16/09/2013</t>
  </si>
  <si>
    <t>17/09/2013</t>
  </si>
  <si>
    <t>18/09/2013</t>
  </si>
  <si>
    <t>19/09/2013</t>
  </si>
  <si>
    <t>20/09/2013</t>
  </si>
  <si>
    <t>21/09/2013</t>
  </si>
  <si>
    <t>22/09/2013</t>
  </si>
  <si>
    <t>23/09/2013</t>
  </si>
  <si>
    <t>24/09/2013</t>
  </si>
  <si>
    <t>25/09/2013</t>
  </si>
  <si>
    <t>26/09/2013</t>
  </si>
  <si>
    <t>27/09/2013</t>
  </si>
  <si>
    <t>28/09/2013</t>
  </si>
  <si>
    <t>29/09/2013</t>
  </si>
  <si>
    <t>30/09/2013</t>
  </si>
  <si>
    <t>13/10/2013</t>
  </si>
  <si>
    <t>14/10/2013</t>
  </si>
  <si>
    <t>15/10/2013</t>
  </si>
  <si>
    <t>16/10/2013</t>
  </si>
  <si>
    <t>17/10/2013</t>
  </si>
  <si>
    <t>18/10/2013</t>
  </si>
  <si>
    <t>19/10/2013</t>
  </si>
  <si>
    <t>20/10/2013</t>
  </si>
  <si>
    <t>21/10/2013</t>
  </si>
  <si>
    <t>22/10/2013</t>
  </si>
  <si>
    <t>23/10/2013</t>
  </si>
  <si>
    <t>24/10/2013</t>
  </si>
  <si>
    <t>25/10/2013</t>
  </si>
  <si>
    <t>26/10/2013</t>
  </si>
  <si>
    <t>27/10/2013</t>
  </si>
  <si>
    <t>28/10/2013</t>
  </si>
  <si>
    <t>29/10/2013</t>
  </si>
  <si>
    <t>30/10/2013</t>
  </si>
  <si>
    <t>31/10/2013</t>
  </si>
  <si>
    <t>13/11/2013</t>
  </si>
  <si>
    <t>14/11/2013</t>
  </si>
  <si>
    <t>15/11/2013</t>
  </si>
  <si>
    <t>16/11/2013</t>
  </si>
  <si>
    <t>17/11/2013</t>
  </si>
  <si>
    <t>18/11/2013</t>
  </si>
  <si>
    <t>19/11/2013</t>
  </si>
  <si>
    <t>20/11/2013</t>
  </si>
  <si>
    <t>21/11/2013</t>
  </si>
  <si>
    <t>22/11/2013</t>
  </si>
  <si>
    <t>23/11/2013</t>
  </si>
  <si>
    <t>24/11/2013</t>
  </si>
  <si>
    <t>25/11/2013</t>
  </si>
  <si>
    <t>26/11/2013</t>
  </si>
  <si>
    <t>27/11/2013</t>
  </si>
  <si>
    <t>28/11/2013</t>
  </si>
  <si>
    <t>29/11/2013</t>
  </si>
  <si>
    <t>30/11/2013</t>
  </si>
  <si>
    <t>13/12/2013</t>
  </si>
  <si>
    <t>14/12/2013</t>
  </si>
  <si>
    <t>15/12/2013</t>
  </si>
  <si>
    <t>16/12/2013</t>
  </si>
  <si>
    <t>17/12/2013</t>
  </si>
  <si>
    <t>18/12/2013</t>
  </si>
  <si>
    <t>19/12/2013</t>
  </si>
  <si>
    <t>20/12/2013</t>
  </si>
  <si>
    <t>21/12/2013</t>
  </si>
  <si>
    <t>22/12/2013</t>
  </si>
  <si>
    <t>23/12/2013</t>
  </si>
  <si>
    <t>24/12/2013</t>
  </si>
  <si>
    <t>25/12/2013</t>
  </si>
  <si>
    <t>26/12/2013</t>
  </si>
  <si>
    <t>27/12/2013</t>
  </si>
  <si>
    <t>28/12/2013</t>
  </si>
  <si>
    <t>29/12/2013</t>
  </si>
  <si>
    <t>30/12/2013</t>
  </si>
  <si>
    <t>31/12/2013</t>
  </si>
  <si>
    <t>13/01/2014</t>
  </si>
  <si>
    <t>14/01/2014</t>
  </si>
  <si>
    <t>15/01/2014</t>
  </si>
  <si>
    <t>16/01/2014</t>
  </si>
  <si>
    <t>17/01/2014</t>
  </si>
  <si>
    <t>18/01/2014</t>
  </si>
  <si>
    <t>19/01/2014</t>
  </si>
  <si>
    <t>20/01/2014</t>
  </si>
  <si>
    <t>21/01/2014</t>
  </si>
  <si>
    <t>22/01/2014</t>
  </si>
  <si>
    <t>23/01/2014</t>
  </si>
  <si>
    <t>24/01/2014</t>
  </si>
  <si>
    <t>25/01/2014</t>
  </si>
  <si>
    <t>26/01/2014</t>
  </si>
  <si>
    <t>27/01/2014</t>
  </si>
  <si>
    <t>28/01/2014</t>
  </si>
  <si>
    <t>29/01/2014</t>
  </si>
  <si>
    <t>30/01/2014</t>
  </si>
  <si>
    <t>31/01/2014</t>
  </si>
  <si>
    <t>13/02/2014</t>
  </si>
  <si>
    <t>14/02/2014</t>
  </si>
  <si>
    <t>15/02/2014</t>
  </si>
  <si>
    <t>16/02/2014</t>
  </si>
  <si>
    <t>17/02/2014</t>
  </si>
  <si>
    <t>18/02/2014</t>
  </si>
  <si>
    <t>19/02/2014</t>
  </si>
  <si>
    <t>20/02/2014</t>
  </si>
  <si>
    <t>21/02/2014</t>
  </si>
  <si>
    <t>22/02/2014</t>
  </si>
  <si>
    <t>23/02/2014</t>
  </si>
  <si>
    <t>24/02/2014</t>
  </si>
  <si>
    <t>25/02/2014</t>
  </si>
  <si>
    <t>26/02/2014</t>
  </si>
  <si>
    <t>27/02/2014</t>
  </si>
  <si>
    <t>28/02/2014</t>
  </si>
  <si>
    <t>13/03/2014</t>
  </si>
  <si>
    <t>14/03/2014</t>
  </si>
  <si>
    <t>15/03/2014</t>
  </si>
  <si>
    <t>16/03/2014</t>
  </si>
  <si>
    <t>17/03/2014</t>
  </si>
  <si>
    <t>18/03/2014</t>
  </si>
  <si>
    <t>19/03/2014</t>
  </si>
  <si>
    <t>20/03/2014</t>
  </si>
  <si>
    <t>21/03/2014</t>
  </si>
  <si>
    <t>22/03/2014</t>
  </si>
  <si>
    <t>23/03/2014</t>
  </si>
  <si>
    <t>24/03/2014</t>
  </si>
  <si>
    <t>25/03/2014</t>
  </si>
  <si>
    <t>26/03/2014</t>
  </si>
  <si>
    <t>27/03/2014</t>
  </si>
  <si>
    <t>28/03/2014</t>
  </si>
  <si>
    <t>29/03/2014</t>
  </si>
  <si>
    <t>30/03/2014</t>
  </si>
  <si>
    <t>31/03/2014</t>
  </si>
  <si>
    <t>13/04/2014</t>
  </si>
  <si>
    <t>14/04/2014</t>
  </si>
  <si>
    <t>15/04/2014</t>
  </si>
  <si>
    <t>16/04/2014</t>
  </si>
  <si>
    <t>17/04/2014</t>
  </si>
  <si>
    <t>18/04/2014</t>
  </si>
  <si>
    <t>19/04/2014</t>
  </si>
  <si>
    <t>20/04/2014</t>
  </si>
  <si>
    <t>21/04/2014</t>
  </si>
  <si>
    <t>22/04/2014</t>
  </si>
  <si>
    <t>23/04/2014</t>
  </si>
  <si>
    <t>24/04/2014</t>
  </si>
  <si>
    <t>25/04/2014</t>
  </si>
  <si>
    <t>26/04/2014</t>
  </si>
  <si>
    <t>27/04/2014</t>
  </si>
  <si>
    <t>28/04/2014</t>
  </si>
  <si>
    <t>29/04/2014</t>
  </si>
  <si>
    <t>30/04/2014</t>
  </si>
  <si>
    <t>13/05/2014</t>
  </si>
  <si>
    <t>14/05/2014</t>
  </si>
  <si>
    <t>15/05/2014</t>
  </si>
  <si>
    <t>16/05/2014</t>
  </si>
  <si>
    <t>17/05/2014</t>
  </si>
  <si>
    <t>18/05/2014</t>
  </si>
  <si>
    <t>19/05/2014</t>
  </si>
  <si>
    <t>20/05/2014</t>
  </si>
  <si>
    <t>21/05/2014</t>
  </si>
  <si>
    <t>22/05/2014</t>
  </si>
  <si>
    <t>23/05/2014</t>
  </si>
  <si>
    <t>24/05/2014</t>
  </si>
  <si>
    <t>25/05/2014</t>
  </si>
  <si>
    <t>26/05/2014</t>
  </si>
  <si>
    <t>27/05/2014</t>
  </si>
  <si>
    <t>28/05/2014</t>
  </si>
  <si>
    <t>29/05/2014</t>
  </si>
  <si>
    <t>30/05/2014</t>
  </si>
  <si>
    <t>31/05/2014</t>
  </si>
  <si>
    <t>13/06/2014</t>
  </si>
  <si>
    <t>14/06/2014</t>
  </si>
  <si>
    <t>15/06/2014</t>
  </si>
  <si>
    <t>16/06/2014</t>
  </si>
  <si>
    <t>17/06/2014</t>
  </si>
  <si>
    <t>18/06/2014</t>
  </si>
  <si>
    <t>19/06/2014</t>
  </si>
  <si>
    <t>20/06/2014</t>
  </si>
  <si>
    <t>21/06/2014</t>
  </si>
  <si>
    <t>22/06/2014</t>
  </si>
  <si>
    <t>23/06/2014</t>
  </si>
  <si>
    <t>24/06/2014</t>
  </si>
  <si>
    <t>25/06/2014</t>
  </si>
  <si>
    <t>26/06/2014</t>
  </si>
  <si>
    <t>27/06/2014</t>
  </si>
  <si>
    <t>28/06/2014</t>
  </si>
  <si>
    <t>29/06/2014</t>
  </si>
  <si>
    <t>30/06/2014</t>
  </si>
  <si>
    <t>13/07/2014</t>
  </si>
  <si>
    <t>14/07/2014</t>
  </si>
  <si>
    <t>15/07/2014</t>
  </si>
  <si>
    <t>16/07/2014</t>
  </si>
  <si>
    <t>17/07/2014</t>
  </si>
  <si>
    <t>18/07/2014</t>
  </si>
  <si>
    <t>19/07/2014</t>
  </si>
  <si>
    <t>20/07/2014</t>
  </si>
  <si>
    <t>21/07/2014</t>
  </si>
  <si>
    <t>22/07/2014</t>
  </si>
  <si>
    <t>23/07/2014</t>
  </si>
  <si>
    <t>24/07/2014</t>
  </si>
  <si>
    <t>25/07/2014</t>
  </si>
  <si>
    <t>26/07/2014</t>
  </si>
  <si>
    <t>27/07/2014</t>
  </si>
  <si>
    <t>28/07/2014</t>
  </si>
  <si>
    <t>29/07/2014</t>
  </si>
  <si>
    <t>30/07/2014</t>
  </si>
  <si>
    <t>31/07/2014</t>
  </si>
  <si>
    <t>13/08/2014</t>
  </si>
  <si>
    <t>14/08/2014</t>
  </si>
  <si>
    <t>15/08/2014</t>
  </si>
  <si>
    <t>16/08/2014</t>
  </si>
  <si>
    <t>17/08/2014</t>
  </si>
  <si>
    <t>18/08/2014</t>
  </si>
  <si>
    <t>19/08/2014</t>
  </si>
  <si>
    <t>20/08/2014</t>
  </si>
  <si>
    <t>21/08/2014</t>
  </si>
  <si>
    <t>22/08/2014</t>
  </si>
  <si>
    <t>23/08/2014</t>
  </si>
  <si>
    <t>24/08/2014</t>
  </si>
  <si>
    <t>25/08/2014</t>
  </si>
  <si>
    <t>26/08/2014</t>
  </si>
  <si>
    <t>27/08/2014</t>
  </si>
  <si>
    <t>28/08/2014</t>
  </si>
  <si>
    <t>29/08/2014</t>
  </si>
  <si>
    <t>30/08/2014</t>
  </si>
  <si>
    <t>31/08/2014</t>
  </si>
  <si>
    <t>13/09/2014</t>
  </si>
  <si>
    <t>14/09/2014</t>
  </si>
  <si>
    <t>15/09/2014</t>
  </si>
  <si>
    <t>16/09/2014</t>
  </si>
  <si>
    <t>17/09/2014</t>
  </si>
  <si>
    <t>18/09/2014</t>
  </si>
  <si>
    <t>19/09/2014</t>
  </si>
  <si>
    <t>20/09/2014</t>
  </si>
  <si>
    <t>21/09/2014</t>
  </si>
  <si>
    <t>22/09/2014</t>
  </si>
  <si>
    <t>23/09/2014</t>
  </si>
  <si>
    <t>24/09/2014</t>
  </si>
  <si>
    <t>25/09/2014</t>
  </si>
  <si>
    <t>26/09/2014</t>
  </si>
  <si>
    <t>27/09/2014</t>
  </si>
  <si>
    <t>28/09/2014</t>
  </si>
  <si>
    <t>29/09/2014</t>
  </si>
  <si>
    <t>30/09/2014</t>
  </si>
  <si>
    <t>13/10/2014</t>
  </si>
  <si>
    <t>14/10/2014</t>
  </si>
  <si>
    <t>15/10/2014</t>
  </si>
  <si>
    <t>16/10/2014</t>
  </si>
  <si>
    <t>17/10/2014</t>
  </si>
  <si>
    <t>18/10/2014</t>
  </si>
  <si>
    <t>19/10/2014</t>
  </si>
  <si>
    <t>20/10/2014</t>
  </si>
  <si>
    <t>21/10/2014</t>
  </si>
  <si>
    <t>22/10/2014</t>
  </si>
  <si>
    <t>23/10/2014</t>
  </si>
  <si>
    <t>24/10/2014</t>
  </si>
  <si>
    <t>25/10/2014</t>
  </si>
  <si>
    <t>26/10/2014</t>
  </si>
  <si>
    <t>27/10/2014</t>
  </si>
  <si>
    <t>28/10/2014</t>
  </si>
  <si>
    <t>29/10/2014</t>
  </si>
  <si>
    <t>30/10/2014</t>
  </si>
  <si>
    <t>31/10/2014</t>
  </si>
  <si>
    <t>13/11/2014</t>
  </si>
  <si>
    <t>14/11/2014</t>
  </si>
  <si>
    <t>15/11/2014</t>
  </si>
  <si>
    <t>16/11/2014</t>
  </si>
  <si>
    <t>17/11/2014</t>
  </si>
  <si>
    <t>18/11/2014</t>
  </si>
  <si>
    <t>19/11/2014</t>
  </si>
  <si>
    <t>20/11/2014</t>
  </si>
  <si>
    <t>21/11/2014</t>
  </si>
  <si>
    <t>22/11/2014</t>
  </si>
  <si>
    <t>23/11/2014</t>
  </si>
  <si>
    <t>24/11/2014</t>
  </si>
  <si>
    <t>25/11/2014</t>
  </si>
  <si>
    <t>26/11/2014</t>
  </si>
  <si>
    <t>27/11/2014</t>
  </si>
  <si>
    <t>28/11/2014</t>
  </si>
  <si>
    <t>29/11/2014</t>
  </si>
  <si>
    <t>30/11/2014</t>
  </si>
  <si>
    <t>13/12/2014</t>
  </si>
  <si>
    <t>14/12/2014</t>
  </si>
  <si>
    <t>15/12/2014</t>
  </si>
  <si>
    <t>16/12/2014</t>
  </si>
  <si>
    <t>17/12/2014</t>
  </si>
  <si>
    <t>18/12/2014</t>
  </si>
  <si>
    <t>19/12/2014</t>
  </si>
  <si>
    <t>20/12/2014</t>
  </si>
  <si>
    <t>21/12/2014</t>
  </si>
  <si>
    <t>22/12/2014</t>
  </si>
  <si>
    <t>23/12/2014</t>
  </si>
  <si>
    <t>24/12/2014</t>
  </si>
  <si>
    <t>25/12/2014</t>
  </si>
  <si>
    <t>26/12/2014</t>
  </si>
  <si>
    <t>27/12/2014</t>
  </si>
  <si>
    <t>28/12/2014</t>
  </si>
  <si>
    <t>29/12/2014</t>
  </si>
  <si>
    <t>30/12/2014</t>
  </si>
  <si>
    <t>31/12/2014</t>
  </si>
  <si>
    <t>From WHO Choice 2011 for 2008, and with Banco de Republica inflation rates up to April 2015</t>
  </si>
  <si>
    <t>Synthesis of pediatric cohorts in RTCs comparing miltefosine and meglumine antimoniate for New World Cutaneous Leishmaniasis caused by Leishmania (Viannia)</t>
  </si>
  <si>
    <t>-</t>
  </si>
  <si>
    <t>% Male, MA</t>
  </si>
  <si>
    <t>N, MA</t>
  </si>
  <si>
    <t>Boys, MA</t>
  </si>
  <si>
    <t>Girls, MA</t>
  </si>
  <si>
    <t>Finished Treatment, MA</t>
  </si>
  <si>
    <t>Cure, MA</t>
  </si>
  <si>
    <t>*</t>
  </si>
  <si>
    <t>**</t>
  </si>
  <si>
    <t>***Pediatric complication rate data not seperated out</t>
  </si>
  <si>
    <t>***</t>
  </si>
  <si>
    <t>*No average age for pediatric cohort, **Noncomplient patients not identified by age group, pediatric complication rate data not seperated out by drug, but AE rates were reported to be very similar between drugs,</t>
  </si>
  <si>
    <t>****Adverse event severity rate specified only as 95% CTC grade 1 in  paper, further analysis from primary data</t>
  </si>
  <si>
    <t>Rubiano et al.****</t>
  </si>
  <si>
    <t>***Adverse events taken from two studies for which the were reported per-person</t>
  </si>
  <si>
    <t>CTC grade 2*</t>
  </si>
  <si>
    <t>Drugs &amp; Diagnosis**</t>
  </si>
  <si>
    <t>**assuming drugs and diagnostics add 50%</t>
  </si>
  <si>
    <t>CTC grade 3*</t>
  </si>
  <si>
    <t>CTC grade 4*</t>
  </si>
  <si>
    <t>CTC grade 5*</t>
  </si>
  <si>
    <t>*represents a mean value for possible hospital levels of atention</t>
  </si>
  <si>
    <r>
      <t>Health Services Data from WHO</t>
    </r>
    <r>
      <rPr>
        <b/>
        <sz val="12"/>
        <color theme="1"/>
        <rFont val="Calibri"/>
        <family val="2"/>
        <scheme val="minor"/>
      </rPr>
      <t xml:space="preserve"> in 2008 Pesos</t>
    </r>
  </si>
  <si>
    <t>Base: December 2008 = 100</t>
  </si>
  <si>
    <t>Month</t>
  </si>
  <si>
    <t>Health IPC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</si>
  <si>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</si>
  <si>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</si>
  <si>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</si>
  <si>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</si>
  <si>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</si>
  <si>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</si>
  <si>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</si>
  <si>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</si>
  <si>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</si>
  <si>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</si>
  <si>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</si>
  <si>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</si>
  <si>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COP/USD</t>
  </si>
  <si>
    <t>5-year average</t>
  </si>
  <si>
    <t>COP/Euro</t>
  </si>
  <si>
    <t>Health Consumer Price Index from Banco de la Republica, December 2014</t>
  </si>
  <si>
    <t>5-year Average</t>
  </si>
  <si>
    <t>033 de enero 11 de 2011</t>
  </si>
  <si>
    <t>4919 de diciembre 26 de 2011</t>
  </si>
  <si>
    <t>2738 de diciembre 28 de 2012</t>
  </si>
  <si>
    <t>3068 de diciembre 30 de 2013</t>
  </si>
  <si>
    <t>Minimum Montly Salary</t>
  </si>
  <si>
    <t>% change year-over-year</t>
  </si>
  <si>
    <t>Relevant National Decrees</t>
  </si>
  <si>
    <t>Minimum Daily Wage</t>
  </si>
  <si>
    <t>Health IPC Infation Rate since 2008</t>
  </si>
  <si>
    <t>Weights, from the Encuesta Nacional de la Situacion Nutricional 2010</t>
  </si>
  <si>
    <t>Age, from Chapparal and Tumaco Public Health Reports</t>
  </si>
  <si>
    <t>Sex, from Chapparal and Tumaco Public Health Reports</t>
  </si>
  <si>
    <t>Cost of Transportation to Local Health Center</t>
  </si>
  <si>
    <t>Rovira Vereda</t>
  </si>
  <si>
    <t>Tumaco Vereda-Case</t>
  </si>
  <si>
    <t>Cost Aggregator formatted for SimVoi</t>
  </si>
  <si>
    <t>Drug Costs (WHO, January 2010)</t>
  </si>
  <si>
    <t>56x50mg</t>
  </si>
  <si>
    <t>56x10mg</t>
  </si>
  <si>
    <t>1x5 mL vial</t>
  </si>
  <si>
    <t>COP</t>
  </si>
  <si>
    <t>Dollars</t>
  </si>
  <si>
    <t>Euros</t>
  </si>
  <si>
    <t>Mean COP</t>
  </si>
  <si>
    <t>Standard Deviation (COP)</t>
  </si>
  <si>
    <t>Supplies Cost (clinic)</t>
  </si>
  <si>
    <t>Supplies cost (clinic)</t>
  </si>
  <si>
    <t>Supplies Cost</t>
  </si>
  <si>
    <t>MA Patient Cost/Cure (USD)</t>
  </si>
  <si>
    <t>MA Healthcare System Cost/Cure (USD)</t>
  </si>
  <si>
    <t>MA Societal Cost/Cure (USD)</t>
  </si>
  <si>
    <t>Miltefosine Patient Cost/Cure (USD)</t>
  </si>
  <si>
    <t>Miltefosine Healthcare System Cost/Cure (USD)</t>
  </si>
  <si>
    <t>Miltefosine Societal Cost/Cure (USD)</t>
  </si>
  <si>
    <t>Miltefosine 10mg Patient Cost/Cure (USD)</t>
  </si>
  <si>
    <t>Miltefosine 10mg Healthcare System Cost/Cure (USD)</t>
  </si>
  <si>
    <t>Miltefosine 10mg Societal Cost/Cure (USD)</t>
  </si>
  <si>
    <t>Variance</t>
  </si>
  <si>
    <t>Mean USD</t>
  </si>
  <si>
    <t>Cost</t>
  </si>
  <si>
    <t>Combined, # of patients</t>
  </si>
  <si>
    <t>Tumaco Vereda</t>
  </si>
  <si>
    <t>Buenaventura Vereda</t>
  </si>
  <si>
    <t>Chapparal Vereda</t>
  </si>
  <si>
    <t>Bue1</t>
  </si>
  <si>
    <t>Bue</t>
  </si>
  <si>
    <t>2731 de diciembre 30 de 2014</t>
  </si>
  <si>
    <t>13/01/2015</t>
  </si>
  <si>
    <t>14/01/2015</t>
  </si>
  <si>
    <t>15/01/2015</t>
  </si>
  <si>
    <t>16/01/2015</t>
  </si>
  <si>
    <t>17/01/2015</t>
  </si>
  <si>
    <t>18/01/2015</t>
  </si>
  <si>
    <t>19/01/2015</t>
  </si>
  <si>
    <t>20/01/2015</t>
  </si>
  <si>
    <t>21/01/2015</t>
  </si>
  <si>
    <t>22/01/2015</t>
  </si>
  <si>
    <t>23/01/2015</t>
  </si>
  <si>
    <t>24/01/2015</t>
  </si>
  <si>
    <t>25/01/2015</t>
  </si>
  <si>
    <t>26/01/2015</t>
  </si>
  <si>
    <t>27/01/2015</t>
  </si>
  <si>
    <t>28/01/2015</t>
  </si>
  <si>
    <t>29/01/2015</t>
  </si>
  <si>
    <t>30/01/2015</t>
  </si>
  <si>
    <t>31/01/2015</t>
  </si>
  <si>
    <t>13/02/2015</t>
  </si>
  <si>
    <t>14/02/2015</t>
  </si>
  <si>
    <t>15/02/2015</t>
  </si>
  <si>
    <t>16/02/2015</t>
  </si>
  <si>
    <t>17/02/2015</t>
  </si>
  <si>
    <t>18/02/2015</t>
  </si>
  <si>
    <t>19/02/2015</t>
  </si>
  <si>
    <t>20/02/2015</t>
  </si>
  <si>
    <t>21/02/2015</t>
  </si>
  <si>
    <t>22/02/2015</t>
  </si>
  <si>
    <t>23/02/2015</t>
  </si>
  <si>
    <t>24/02/2015</t>
  </si>
  <si>
    <t>25/02/2015</t>
  </si>
  <si>
    <t>26/02/2015</t>
  </si>
  <si>
    <t>27/02/2015</t>
  </si>
  <si>
    <t>28/02/2015</t>
  </si>
  <si>
    <t>13/03/2015</t>
  </si>
  <si>
    <t>14/03/2015</t>
  </si>
  <si>
    <t>15/03/2015</t>
  </si>
  <si>
    <t>16/03/2015</t>
  </si>
  <si>
    <t>17/03/2015</t>
  </si>
  <si>
    <t>18/03/2015</t>
  </si>
  <si>
    <t>19/03/2015</t>
  </si>
  <si>
    <t>20/03/2015</t>
  </si>
  <si>
    <t>21/03/2015</t>
  </si>
  <si>
    <t>22/03/2015</t>
  </si>
  <si>
    <t>23/03/2015</t>
  </si>
  <si>
    <t>24/03/2015</t>
  </si>
  <si>
    <t>25/03/2015</t>
  </si>
  <si>
    <t>26/03/2015</t>
  </si>
  <si>
    <t>27/03/2015</t>
  </si>
  <si>
    <t>28/03/2015</t>
  </si>
  <si>
    <t>29/03/2015</t>
  </si>
  <si>
    <t>30/03/2015</t>
  </si>
  <si>
    <t>31/03/2015</t>
  </si>
  <si>
    <t>13/04/2015</t>
  </si>
  <si>
    <t>14/04/2015</t>
  </si>
  <si>
    <t>15/04/2015</t>
  </si>
  <si>
    <t>16/04/2015</t>
  </si>
  <si>
    <t>17/04/2015</t>
  </si>
  <si>
    <t>18/04/2015</t>
  </si>
  <si>
    <t>19/04/2015</t>
  </si>
  <si>
    <t>20/04/2015</t>
  </si>
  <si>
    <t>21/04/2015</t>
  </si>
  <si>
    <t>22/04/2015</t>
  </si>
  <si>
    <t>23/04/2015</t>
  </si>
  <si>
    <t>24/04/2015</t>
  </si>
  <si>
    <t>25/04/2015</t>
  </si>
  <si>
    <t>26/04/2015</t>
  </si>
  <si>
    <t>27/04/2015</t>
  </si>
  <si>
    <t>28/04/2015</t>
  </si>
  <si>
    <t>29/04/2015</t>
  </si>
  <si>
    <t>30/04/2015</t>
  </si>
  <si>
    <t>13/05/2015</t>
  </si>
  <si>
    <t>14/05/2015</t>
  </si>
  <si>
    <t>15/05/2015</t>
  </si>
  <si>
    <t>16/05/2015</t>
  </si>
  <si>
    <t>17/05/2015</t>
  </si>
  <si>
    <t>18/05/2015</t>
  </si>
  <si>
    <t>19/05/2015</t>
  </si>
  <si>
    <t>20/05/2015</t>
  </si>
  <si>
    <t>21/05/2015</t>
  </si>
  <si>
    <t>22/05/2015</t>
  </si>
  <si>
    <t>23/05/2015</t>
  </si>
  <si>
    <t>24/05/2015</t>
  </si>
  <si>
    <t>25/05/2015</t>
  </si>
  <si>
    <t>26/05/2015</t>
  </si>
  <si>
    <t>27/05/2015</t>
  </si>
  <si>
    <t>28/05/2015</t>
  </si>
  <si>
    <t>29/05/2015</t>
  </si>
  <si>
    <t>30/05/2015</t>
  </si>
  <si>
    <t>31/05/2015</t>
  </si>
  <si>
    <t>13/06/2015</t>
  </si>
  <si>
    <t>14/06/2015</t>
  </si>
  <si>
    <t>15/06/2015</t>
  </si>
  <si>
    <t>16/06/2015</t>
  </si>
  <si>
    <t>17/06/2015</t>
  </si>
  <si>
    <t>18/06/2015</t>
  </si>
  <si>
    <t>19/06/2015</t>
  </si>
  <si>
    <t>20/06/2015</t>
  </si>
  <si>
    <t>21/06/2015</t>
  </si>
  <si>
    <t>22/06/2015</t>
  </si>
  <si>
    <t>23/06/2015</t>
  </si>
  <si>
    <t>24/06/2015</t>
  </si>
  <si>
    <t>25/06/2015</t>
  </si>
  <si>
    <t>26/06/2015</t>
  </si>
  <si>
    <t>27/06/2015</t>
  </si>
  <si>
    <t>28/06/2015</t>
  </si>
  <si>
    <t>29/06/2015</t>
  </si>
  <si>
    <t>30/06/2015</t>
  </si>
  <si>
    <t>13/07/2015</t>
  </si>
  <si>
    <t>14/07/2015</t>
  </si>
  <si>
    <t>15/07/2015</t>
  </si>
  <si>
    <t>16/07/2015</t>
  </si>
  <si>
    <t>17/07/2015</t>
  </si>
  <si>
    <t>18/07/2015</t>
  </si>
  <si>
    <t>19/07/2015</t>
  </si>
  <si>
    <t>20/07/2015</t>
  </si>
  <si>
    <t>21/07/2015</t>
  </si>
  <si>
    <t>22/07/2015</t>
  </si>
  <si>
    <t>23/07/2015</t>
  </si>
  <si>
    <t>24/07/2015</t>
  </si>
  <si>
    <t>25/07/2015</t>
  </si>
  <si>
    <t>26/07/2015</t>
  </si>
  <si>
    <t>27/07/2015</t>
  </si>
  <si>
    <t>28/07/2015</t>
  </si>
  <si>
    <t>29/07/2015</t>
  </si>
  <si>
    <t>30/07/2015</t>
  </si>
  <si>
    <t>31/07/2015</t>
  </si>
  <si>
    <t>13/08/2015</t>
  </si>
  <si>
    <t>14/08/2015</t>
  </si>
  <si>
    <t>15/08/2015</t>
  </si>
  <si>
    <t>16/08/2015</t>
  </si>
  <si>
    <t>17/08/2015</t>
  </si>
  <si>
    <t>18/08/2015</t>
  </si>
  <si>
    <t>19/08/2015</t>
  </si>
  <si>
    <t>20/08/2015</t>
  </si>
  <si>
    <t>21/08/2015</t>
  </si>
  <si>
    <t>22/08/2015</t>
  </si>
  <si>
    <t>23/08/2015</t>
  </si>
  <si>
    <t>24/08/2015</t>
  </si>
  <si>
    <t>25/08/2015</t>
  </si>
  <si>
    <t>26/08/2015</t>
  </si>
  <si>
    <t>27/08/2015</t>
  </si>
  <si>
    <t>28/08/2015</t>
  </si>
  <si>
    <t>29/08/2015</t>
  </si>
  <si>
    <t>30/08/2015</t>
  </si>
  <si>
    <t>31/08/2015</t>
  </si>
  <si>
    <t>13/09/2015</t>
  </si>
  <si>
    <t>14/09/2015</t>
  </si>
  <si>
    <t>15/09/2015</t>
  </si>
  <si>
    <t>16/09/2015</t>
  </si>
  <si>
    <t>17/09/2015</t>
  </si>
  <si>
    <t>18/09/2015</t>
  </si>
  <si>
    <t>19/09/2015</t>
  </si>
  <si>
    <t>20/09/2015</t>
  </si>
  <si>
    <t>21/09/2015</t>
  </si>
  <si>
    <t>22/09/2015</t>
  </si>
  <si>
    <t>23/09/2015</t>
  </si>
  <si>
    <t>24/09/2015</t>
  </si>
  <si>
    <t>25/09/2015</t>
  </si>
  <si>
    <t>26/09/2015</t>
  </si>
  <si>
    <t>27/09/2015</t>
  </si>
  <si>
    <t>28/09/2015</t>
  </si>
  <si>
    <t>29/09/2015</t>
  </si>
  <si>
    <t>30/09/2015</t>
  </si>
  <si>
    <t>13/10/2015</t>
  </si>
  <si>
    <t>14/10/2015</t>
  </si>
  <si>
    <t>15/10/2015</t>
  </si>
  <si>
    <t>16/10/2015</t>
  </si>
  <si>
    <t>17/10/2015</t>
  </si>
  <si>
    <t>18/10/2015</t>
  </si>
  <si>
    <t>19/10/2015</t>
  </si>
  <si>
    <t>20/10/2015</t>
  </si>
  <si>
    <t>21/10/2015</t>
  </si>
  <si>
    <t>22/10/2015</t>
  </si>
  <si>
    <t>23/10/2015</t>
  </si>
  <si>
    <t>24/10/2015</t>
  </si>
  <si>
    <t>25/10/2015</t>
  </si>
  <si>
    <t>26/10/2015</t>
  </si>
  <si>
    <t>27/10/2015</t>
  </si>
  <si>
    <t>28/10/2015</t>
  </si>
  <si>
    <t>29/10/2015</t>
  </si>
  <si>
    <t>30/10/2015</t>
  </si>
  <si>
    <t>31/10/2015</t>
  </si>
  <si>
    <t>13/11/2015</t>
  </si>
  <si>
    <t>14/11/2015</t>
  </si>
  <si>
    <t>15/11/2015</t>
  </si>
  <si>
    <t>16/11/2015</t>
  </si>
  <si>
    <t>17/11/2015</t>
  </si>
  <si>
    <t>18/11/2015</t>
  </si>
  <si>
    <t>19/11/2015</t>
  </si>
  <si>
    <t>20/11/2015</t>
  </si>
  <si>
    <t>21/11/2015</t>
  </si>
  <si>
    <t>22/11/2015</t>
  </si>
  <si>
    <t>23/11/2015</t>
  </si>
  <si>
    <t>24/11/2015</t>
  </si>
  <si>
    <t>25/11/2015</t>
  </si>
  <si>
    <t>26/11/2015</t>
  </si>
  <si>
    <t>27/11/2015</t>
  </si>
  <si>
    <t>28/11/2015</t>
  </si>
  <si>
    <t>29/11/2015</t>
  </si>
  <si>
    <t>30/11/2015</t>
  </si>
  <si>
    <t>13/12/2015</t>
  </si>
  <si>
    <t>14/12/2015</t>
  </si>
  <si>
    <t>15/12/2015</t>
  </si>
  <si>
    <t>16/12/2015</t>
  </si>
  <si>
    <t>17/12/2015</t>
  </si>
  <si>
    <t>18/12/2015</t>
  </si>
  <si>
    <t>19/12/2015</t>
  </si>
  <si>
    <t>20/12/2015</t>
  </si>
  <si>
    <t>21/12/2015</t>
  </si>
  <si>
    <t>22/12/2015</t>
  </si>
  <si>
    <t>23/12/2015</t>
  </si>
  <si>
    <t>24/12/2015</t>
  </si>
  <si>
    <t>25/12/2015</t>
  </si>
  <si>
    <t>26/12/2015</t>
  </si>
  <si>
    <t>27/12/2015</t>
  </si>
  <si>
    <t>28/12/2015</t>
  </si>
  <si>
    <t>29/12/2015</t>
  </si>
  <si>
    <t>30/12/2015</t>
  </si>
  <si>
    <t>31/12/2015</t>
  </si>
  <si>
    <t>COP/USD Historic Exchange Rate from Banco de la Republica, December 2015</t>
  </si>
  <si>
    <t>COP/Euro Historic Exchange Rate from Banco de la Republica, December 2015</t>
  </si>
  <si>
    <t>Minimum Salary (COP) from Banco de la Republica, December 2015</t>
  </si>
  <si>
    <r>
      <t xml:space="preserve">Services Data from WHO </t>
    </r>
    <r>
      <rPr>
        <b/>
        <sz val="12"/>
        <color rgb="FF000000"/>
        <rFont val="Calibri"/>
        <scheme val="minor"/>
      </rPr>
      <t>Adjusted to December 2015 Pesos</t>
    </r>
  </si>
  <si>
    <t>From WHO Choice 2011 for 2008, and with Banco de Republica inflation rates up to April 2015, and using 2011-2015 average USD/COP exchange rates</t>
  </si>
  <si>
    <r>
      <t xml:space="preserve">Services Data from WHO </t>
    </r>
    <r>
      <rPr>
        <b/>
        <sz val="12"/>
        <color rgb="FF000000"/>
        <rFont val="Calibri"/>
        <scheme val="minor"/>
      </rPr>
      <t>Adjusted to December 2015 USD</t>
    </r>
  </si>
  <si>
    <t>Inpatient Average (USD)</t>
  </si>
  <si>
    <t>Outpatient Average (USD)</t>
  </si>
  <si>
    <t>Mean Total Cost</t>
  </si>
  <si>
    <t>USD</t>
  </si>
  <si>
    <t>Cost of Transportation to Chapparal (RT)</t>
  </si>
  <si>
    <t>Cost of Transportation to Rovira (RT)</t>
  </si>
  <si>
    <t>Cost of transportation to Buenaventura (RT)</t>
  </si>
  <si>
    <t>Cost ofTransportation to Tumaco (RT)</t>
  </si>
  <si>
    <t>x19days</t>
  </si>
  <si>
    <t>Female</t>
  </si>
  <si>
    <t>Male</t>
  </si>
  <si>
    <t>Proportion Female</t>
  </si>
  <si>
    <t>Daily Income Lost</t>
  </si>
  <si>
    <t>Base Case for Weight</t>
  </si>
  <si>
    <t>=</t>
  </si>
  <si>
    <t>Medication cost per unit (box of 56 10mg pills, WHO price)</t>
  </si>
  <si>
    <t>Cure Rate</t>
  </si>
  <si>
    <t>Miltefosine Cure Rate</t>
  </si>
  <si>
    <t>Adverse Event Cost</t>
  </si>
  <si>
    <t>N.B. This sheet requires the SimVoi add-on for all formulas to function and to generate new cohorts.  New cohorts are generated in new sheets in this workbook.</t>
  </si>
  <si>
    <t>N.B. This data was colected via the transportation portion of the survey to healthcare providers and represents local knowledge of transportation costs.</t>
  </si>
  <si>
    <t>Tumanco Vereda 1</t>
  </si>
  <si>
    <t>Tumanco Vereda 2</t>
  </si>
  <si>
    <t>Tumanco Vereda 3</t>
  </si>
  <si>
    <t>Tumanco Vereda 4</t>
  </si>
  <si>
    <t>Tumanco Vereda 5</t>
  </si>
  <si>
    <t>Tumanco Vereda 6</t>
  </si>
  <si>
    <t>Tumanco Vereda 7</t>
  </si>
  <si>
    <t>Tumanco Vereda 8</t>
  </si>
  <si>
    <t>Tumanco Vereda 9</t>
  </si>
  <si>
    <t>Tumanco Vereda 10</t>
  </si>
  <si>
    <t>Tumanco Vereda 11</t>
  </si>
  <si>
    <t>Tumanco Vereda 12</t>
  </si>
  <si>
    <t>Tumanco Vereda 13</t>
  </si>
  <si>
    <t>Tumanco Vereda 14</t>
  </si>
  <si>
    <t>Tumanco Vereda 15</t>
  </si>
  <si>
    <t>Tumanco Vereda 16</t>
  </si>
  <si>
    <t>Tumanco Vereda 17</t>
  </si>
  <si>
    <t>Tumanco Vereda 18</t>
  </si>
  <si>
    <t>Tumanco Vereda 19</t>
  </si>
  <si>
    <t>Tumanco Vereda 20</t>
  </si>
  <si>
    <t>Tumanco Vereda 21</t>
  </si>
  <si>
    <t>Tumanco Vereda 22</t>
  </si>
  <si>
    <t>Tumanco Vereda 23</t>
  </si>
  <si>
    <t>Tumanco Vereda 24</t>
  </si>
  <si>
    <t>Tumanco Vereda 25</t>
  </si>
  <si>
    <t>Tumanco Vereda 26</t>
  </si>
  <si>
    <t>Tumanco Vereda 27</t>
  </si>
  <si>
    <t>Tumanco Vereda 28</t>
  </si>
  <si>
    <t>Tumanco Vereda 29</t>
  </si>
  <si>
    <t>Tumanco Vereda 30</t>
  </si>
  <si>
    <t>Tumanco Vereda 31</t>
  </si>
  <si>
    <t>Tumanco Vereda 32</t>
  </si>
  <si>
    <t>Tumanco Vereda 33</t>
  </si>
  <si>
    <t>Tumanco Vereda 34</t>
  </si>
  <si>
    <t>Tumanco Vereda 35</t>
  </si>
  <si>
    <t>Tumanco Vereda 36</t>
  </si>
  <si>
    <t>Tumanco Vereda 37</t>
  </si>
  <si>
    <t>Tumanco Vereda 38</t>
  </si>
  <si>
    <t>Tumanco Vereda 39</t>
  </si>
  <si>
    <t>Tumanco Vereda 40</t>
  </si>
  <si>
    <t>Tumanco Vereda 41</t>
  </si>
  <si>
    <t>Tumanco Vereda 42</t>
  </si>
  <si>
    <t>Tumanco Vereda 43</t>
  </si>
  <si>
    <t>Tumanco Vereda 44</t>
  </si>
  <si>
    <t>Tumanco Vereda 45</t>
  </si>
  <si>
    <t>Tumanco Vereda 46</t>
  </si>
  <si>
    <t>Tumanco Vereda 47</t>
  </si>
  <si>
    <t>Tumanco Vereda 48</t>
  </si>
  <si>
    <t>Tumanco Vereda 49</t>
  </si>
  <si>
    <t>Tumanco Vereda 50</t>
  </si>
  <si>
    <t>Tumanco Vereda 51</t>
  </si>
  <si>
    <t>Tumanco Vereda 52</t>
  </si>
  <si>
    <t>Tumanco Vereda 53</t>
  </si>
  <si>
    <t>Tumanco Vereda 54</t>
  </si>
  <si>
    <t>Tumanco Vereda 55</t>
  </si>
  <si>
    <t>Tumanco Vereda 56</t>
  </si>
  <si>
    <t>Tumanco Vereda 57</t>
  </si>
  <si>
    <t>Tumanco Vereda 58</t>
  </si>
  <si>
    <t>Tumanco Vereda 59</t>
  </si>
  <si>
    <t>Tumanco Vereda 60</t>
  </si>
  <si>
    <t>Buenaventura Vereda 1</t>
  </si>
  <si>
    <t>Buenaventura Vereda 2</t>
  </si>
  <si>
    <t>Buenaventura Vereda 3</t>
  </si>
  <si>
    <t>Buenaventura Vereda 4</t>
  </si>
  <si>
    <t>Buenaventura Vereda 5</t>
  </si>
  <si>
    <t>Buenaventura Vereda 6</t>
  </si>
  <si>
    <t>Buenaventura Vereda 7</t>
  </si>
  <si>
    <t>Buenaventura Vereda 8</t>
  </si>
  <si>
    <t>Buenaventura Vereda 9</t>
  </si>
  <si>
    <t>Buenaventura Vereda 10</t>
  </si>
  <si>
    <t>Buenaventura Vereda 11</t>
  </si>
  <si>
    <t>Buenaventura Vereda 12</t>
  </si>
  <si>
    <t>Buenaventura Vereda 13</t>
  </si>
  <si>
    <t>Buenaventura Vereda 14</t>
  </si>
  <si>
    <t>Buenaventura Vereda 15</t>
  </si>
  <si>
    <t>Buenaventura Vereda 16</t>
  </si>
  <si>
    <t>Buenaventura Vereda 17</t>
  </si>
  <si>
    <t>Buenaventura Vereda 18</t>
  </si>
  <si>
    <t>Buenaventura Vereda 19</t>
  </si>
  <si>
    <t>Buenaventura Vereda 20</t>
  </si>
  <si>
    <t>Buenaventura Vereda 21</t>
  </si>
  <si>
    <t>Buenaventura Vereda 22</t>
  </si>
  <si>
    <t>Buenaventura Vereda 23</t>
  </si>
  <si>
    <t>Buenaventura Vereda 24</t>
  </si>
  <si>
    <t>Buenaventura Vereda 25</t>
  </si>
  <si>
    <t>Buenaventura Vereda 26</t>
  </si>
  <si>
    <t>Buenaventura Vereda 27</t>
  </si>
  <si>
    <t>Buenaventura Vereda 28</t>
  </si>
  <si>
    <t>Buenaventura Vereda 29</t>
  </si>
  <si>
    <t>Buenaventura Vereda 30</t>
  </si>
  <si>
    <t>Buenaventura Vereda 31</t>
  </si>
  <si>
    <t>Rovira Vereda 1</t>
  </si>
  <si>
    <t>Rovira Vereda 2</t>
  </si>
  <si>
    <t>Rovira Vereda 3</t>
  </si>
  <si>
    <t>Rovira Vereda 4</t>
  </si>
  <si>
    <t>Rovira Vereda 5</t>
  </si>
  <si>
    <t>Rovira Vereda 6</t>
  </si>
  <si>
    <t>Rovira Vereda 7</t>
  </si>
  <si>
    <t>Rovira Vereda 8</t>
  </si>
  <si>
    <t>Rovira Vereda 9</t>
  </si>
  <si>
    <t>Rovira Vereda 10</t>
  </si>
  <si>
    <t>Rovira Vereda 11</t>
  </si>
  <si>
    <t>Rovira Vereda 12</t>
  </si>
  <si>
    <t>Rovira Vereda 13</t>
  </si>
  <si>
    <t>Rovira Vereda 14</t>
  </si>
  <si>
    <t>Rovira Vereda 15</t>
  </si>
  <si>
    <t>Rovira Vereda 16</t>
  </si>
  <si>
    <t>Rovira Vereda 17</t>
  </si>
  <si>
    <t>Rovira Vereda 18</t>
  </si>
  <si>
    <t>Rovira Vereda 19</t>
  </si>
  <si>
    <t>Rovira Vereda 20</t>
  </si>
  <si>
    <t>Rovira Vereda 21</t>
  </si>
  <si>
    <t>Rovira Vereda 22</t>
  </si>
  <si>
    <t>Rovira Vereda 23</t>
  </si>
  <si>
    <t>Rovira Vereda 24</t>
  </si>
  <si>
    <t>Rovira Vereda 25</t>
  </si>
  <si>
    <t>Rovira Vereda 26</t>
  </si>
  <si>
    <t>Rovira Vereda 27</t>
  </si>
  <si>
    <t>Rovira Vereda 28</t>
  </si>
  <si>
    <t>Rovira Vereda 29</t>
  </si>
  <si>
    <t>Rovira Vereda 30</t>
  </si>
  <si>
    <t>Rovira Vereda 31</t>
  </si>
  <si>
    <t>Rovira Vereda 32</t>
  </si>
  <si>
    <t>Rovira Vereda 33</t>
  </si>
  <si>
    <t>Rovira Vereda 34</t>
  </si>
  <si>
    <t>Rovira Vereda 35</t>
  </si>
  <si>
    <t>Rovira Vereda 36</t>
  </si>
  <si>
    <t>Rovira Vereda 37</t>
  </si>
  <si>
    <t>Rovira Vereda 38</t>
  </si>
  <si>
    <t>Rovira Vereda 39</t>
  </si>
  <si>
    <t>Rovira Vereda 40</t>
  </si>
  <si>
    <t>Rovira Vereda 41</t>
  </si>
  <si>
    <t>Rovira Vereda 42</t>
  </si>
  <si>
    <t>Rovira Vereda 43</t>
  </si>
  <si>
    <t>Rovira Vereda 44</t>
  </si>
  <si>
    <t>Rovira Vereda 45</t>
  </si>
  <si>
    <t>Rovira Vereda 46</t>
  </si>
  <si>
    <t>Rovira Vereda 47</t>
  </si>
  <si>
    <t>Rovira Vereda 48</t>
  </si>
  <si>
    <t>Rovira Vereda 49</t>
  </si>
  <si>
    <t>Rovira Vereda 50</t>
  </si>
  <si>
    <t>Chapparal Vereda 1</t>
  </si>
  <si>
    <t>Chapparal Vereda 2</t>
  </si>
  <si>
    <t>Chapparal Vereda 3</t>
  </si>
  <si>
    <t>Chapparal Vereda 4</t>
  </si>
  <si>
    <t>Chapparal Vereda 5</t>
  </si>
  <si>
    <t>Chapparal Vereda 6</t>
  </si>
  <si>
    <t>Chapparal Vereda 7</t>
  </si>
  <si>
    <t>Chapparal Vereda 8</t>
  </si>
  <si>
    <t>Chapparal Vereda 9</t>
  </si>
  <si>
    <t>Chapparal Vereda 10</t>
  </si>
  <si>
    <t>Chapparal Vereda 11</t>
  </si>
  <si>
    <t>Chapparal Vereda 12</t>
  </si>
  <si>
    <t>Chapparal Vereda 13</t>
  </si>
  <si>
    <t>Chapparal Vereda 14</t>
  </si>
  <si>
    <t>Chapparal Vereda 15</t>
  </si>
  <si>
    <t>Chapparal Vereda 16</t>
  </si>
  <si>
    <t>Chapparal Vereda 17</t>
  </si>
  <si>
    <t>Chapparal Vereda 18</t>
  </si>
  <si>
    <t>Chapparal Vereda 19</t>
  </si>
  <si>
    <t>Chapparal Vereda 20</t>
  </si>
  <si>
    <t>Chapparal Vereda 21</t>
  </si>
  <si>
    <t>Chapparal Vereda 22</t>
  </si>
  <si>
    <t>Chapparal Vereda 23</t>
  </si>
  <si>
    <t>Chapparal Vereda 24</t>
  </si>
  <si>
    <t>Chapparal Vereda 25</t>
  </si>
  <si>
    <t>Chapparal Vereda 26</t>
  </si>
  <si>
    <t>Chapparal Vereda 27</t>
  </si>
  <si>
    <t>Chapparal Vereda 28</t>
  </si>
  <si>
    <t>Chapparal Vereda 29</t>
  </si>
  <si>
    <t>Chapparal Vereda 30</t>
  </si>
  <si>
    <t>Chapparal Vereda 31</t>
  </si>
  <si>
    <t>Chapparal Vereda 32</t>
  </si>
  <si>
    <t>Chapparal Vereda 33</t>
  </si>
  <si>
    <t>Chapparal Vereda 34</t>
  </si>
  <si>
    <t>Chapparal Vereda 35</t>
  </si>
  <si>
    <t>Chapparal Vereda 36</t>
  </si>
  <si>
    <t>Chapparal Vereda 37</t>
  </si>
  <si>
    <t>Chapparal Vereda 38</t>
  </si>
  <si>
    <t>Chapparal Vereda 39</t>
  </si>
  <si>
    <t>Chapparal Vereda 40</t>
  </si>
  <si>
    <t>Chapparal Vereda 41</t>
  </si>
  <si>
    <t>Chapparal Vereda 42</t>
  </si>
  <si>
    <t>Chapparal Vereda 43</t>
  </si>
  <si>
    <t>Chapparal Vereda 44</t>
  </si>
  <si>
    <t>Chapparal Vereda 45</t>
  </si>
  <si>
    <t>Chapparal Vereda 46</t>
  </si>
  <si>
    <t>Chapparal Vereda 47</t>
  </si>
  <si>
    <t>Chapparal Vereda 48</t>
  </si>
  <si>
    <t>Chapparal Vereda 49</t>
  </si>
  <si>
    <t>Chapparal Vereda 50</t>
  </si>
  <si>
    <t>Chapparal Vereda 51</t>
  </si>
  <si>
    <t>Chapparal Vereda 52</t>
  </si>
  <si>
    <t>Chapparal Vereda 53</t>
  </si>
  <si>
    <t>Chapparal Vereda 54</t>
  </si>
  <si>
    <t>Chapparal Vereda 55</t>
  </si>
  <si>
    <t>Chapparal Vereda 56</t>
  </si>
  <si>
    <t>Chapparal Vereda 57</t>
  </si>
  <si>
    <t>Chapparal Vereda 58</t>
  </si>
  <si>
    <t>Chapparal Vereda 59</t>
  </si>
  <si>
    <t>Chapparal Vereda 60</t>
  </si>
  <si>
    <t>Chapparal Vereda 61</t>
  </si>
  <si>
    <t>Chapparal Vereda 62</t>
  </si>
  <si>
    <t>Chapparal Vereda 63</t>
  </si>
  <si>
    <t>Chapparal Vereda 64</t>
  </si>
  <si>
    <t>Chapparal Vereda 65</t>
  </si>
  <si>
    <t>Chapparal Vereda 66</t>
  </si>
  <si>
    <t>Chapparal Vereda 67</t>
  </si>
  <si>
    <t>Chapparal Vereda 68</t>
  </si>
  <si>
    <t>Chapparal Vereda 69</t>
  </si>
  <si>
    <t>Chapparal Vereda 70</t>
  </si>
  <si>
    <t>Chapparal Vereda 71</t>
  </si>
  <si>
    <t>Chapparal Vereda 72</t>
  </si>
  <si>
    <t>Chapparal Vereda 73</t>
  </si>
  <si>
    <t>Chapparal Vereda 74</t>
  </si>
  <si>
    <t>Tumaco Vereda-Case 1</t>
  </si>
  <si>
    <t>Tumaco Vereda-Case 2</t>
  </si>
  <si>
    <t>Tumaco Vereda-Case 3</t>
  </si>
  <si>
    <t>Tumaco Vereda-Case 4</t>
  </si>
  <si>
    <t>Tumaco Vereda-Case 5</t>
  </si>
  <si>
    <t>Tumaco Vereda-Case 6</t>
  </si>
  <si>
    <t>Tumaco Vereda-Case 7</t>
  </si>
  <si>
    <t>Tumaco Vereda-Case 8</t>
  </si>
  <si>
    <t>Tumaco Vereda-Case 9</t>
  </si>
  <si>
    <t>Tumaco Vereda-Case 10</t>
  </si>
  <si>
    <t>Tumaco Vereda-Case 11</t>
  </si>
  <si>
    <t>Tumaco Vereda-Case 12</t>
  </si>
  <si>
    <t>Tumaco Vereda-Case 13</t>
  </si>
  <si>
    <t>Tumaco Vereda-Case 14</t>
  </si>
  <si>
    <t>Tumaco Vereda-Case 15</t>
  </si>
  <si>
    <t>Tumaco Vereda-Case 16</t>
  </si>
  <si>
    <t>Tumaco Vereda-Case 17</t>
  </si>
  <si>
    <t>Tumaco Vereda-Case 18</t>
  </si>
  <si>
    <t>Tumaco Vereda-Case 19</t>
  </si>
  <si>
    <t>Tumaco Vereda-Case 20</t>
  </si>
  <si>
    <t>Tumaco Vereda-Case 21</t>
  </si>
  <si>
    <t>Tumaco Vereda-Case 22</t>
  </si>
  <si>
    <t>Tumaco Vereda-Case 23</t>
  </si>
  <si>
    <t>Tumaco Vereda-Case 24</t>
  </si>
  <si>
    <t>Tumaco Vereda-Case 25</t>
  </si>
  <si>
    <t>Tumaco Vereda-Case 26</t>
  </si>
  <si>
    <t>Tumaco Vereda-Case 27</t>
  </si>
  <si>
    <t>Tumaco Vereda-Case 28</t>
  </si>
  <si>
    <t>Tumaco Vereda-Case 29</t>
  </si>
  <si>
    <t>Tumaco Vereda-Case 30</t>
  </si>
  <si>
    <t>Tumaco Vereda-Case 31</t>
  </si>
  <si>
    <t>Tumaco Vereda-Case 32</t>
  </si>
  <si>
    <t>Tumaco Vereda-Case 33</t>
  </si>
  <si>
    <t>Tumaco Vereda-Case 34</t>
  </si>
  <si>
    <t>Tumaco Vereda-Case 35</t>
  </si>
  <si>
    <t>Tumaco Vereda-Case 36</t>
  </si>
  <si>
    <t>Tumaco Vereda-Case 37</t>
  </si>
  <si>
    <t>Tumaco Vereda-Case 38</t>
  </si>
  <si>
    <t>Tumaco Vereda-Case 39</t>
  </si>
  <si>
    <t>Tumaco Vereda-Case 40</t>
  </si>
  <si>
    <t>Tumaco Vereda-Case 41</t>
  </si>
  <si>
    <t>Tumaco Vereda-Case 42</t>
  </si>
  <si>
    <t>Tumaco Vereda-Case 43</t>
  </si>
  <si>
    <t>Tumaco Vereda-Case 44</t>
  </si>
  <si>
    <t>Tumaco Vereda-Case 45</t>
  </si>
  <si>
    <t>Tumaco Vereda-Case 46</t>
  </si>
  <si>
    <t>Tumaco Vereda-Case 47</t>
  </si>
  <si>
    <t>Tumaco Vereda-Case 48</t>
  </si>
  <si>
    <t>Tumaco Vereda-Case 49</t>
  </si>
  <si>
    <t>Tumaco Vereda-Case 50</t>
  </si>
  <si>
    <t>Tumaco Vereda-Case 51</t>
  </si>
  <si>
    <t>Tumaco Vereda-Case 52</t>
  </si>
  <si>
    <t>Tumaco Vereda-Case 53</t>
  </si>
  <si>
    <t>Tumaco Vereda-Case 54</t>
  </si>
  <si>
    <t>Tumaco Vereda-Case 55</t>
  </si>
  <si>
    <t>Tumaco Vereda-Case 56</t>
  </si>
  <si>
    <t>Tumaco Vereda-Case 57</t>
  </si>
  <si>
    <t>Tumaco Vereda-Case 58</t>
  </si>
  <si>
    <t>Tumaco Vereda-Case 59</t>
  </si>
  <si>
    <t>Tumaco Vereda-Case 60</t>
  </si>
  <si>
    <t>Tumaco Vereda-Case 61</t>
  </si>
  <si>
    <t>Tumaco Vereda-Case 62</t>
  </si>
  <si>
    <t>Tumaco Vereda-Case 63</t>
  </si>
  <si>
    <t>Tumaco Vereda-Case 64</t>
  </si>
  <si>
    <t>Tumaco Vereda-Case 65</t>
  </si>
  <si>
    <t>Tumaco Vereda-Case 66</t>
  </si>
  <si>
    <t>Tumaco Vereda-Case 67</t>
  </si>
  <si>
    <t>Tumaco Vereda-Case 68</t>
  </si>
  <si>
    <t>Tumaco Vereda-Case 69</t>
  </si>
  <si>
    <t>Tumaco Vereda-Case 70</t>
  </si>
  <si>
    <t>Tumaco Vereda-Case 71</t>
  </si>
  <si>
    <t>Tumaco Vereda-Case 72</t>
  </si>
  <si>
    <t>Tumaco Vereda-Case 73</t>
  </si>
  <si>
    <t>Tumaco Vereda-Case 74</t>
  </si>
  <si>
    <t>Tumaco Vereda-Case 75</t>
  </si>
  <si>
    <t>Tumaco Vereda-Case 76</t>
  </si>
  <si>
    <t>Tumaco Vereda-Case 77</t>
  </si>
  <si>
    <t>Tumaco Vereda-Case 78</t>
  </si>
  <si>
    <t>Tumaco Vereda-Case 79</t>
  </si>
  <si>
    <t>Tumaco Vereda-Case 80</t>
  </si>
  <si>
    <t>Tumaco Vereda-Case 81</t>
  </si>
  <si>
    <t>Tumaco Vereda-Case 82</t>
  </si>
  <si>
    <t>Tumaco Vereda-Case 83</t>
  </si>
  <si>
    <t>Tumaco Vereda-Case 84</t>
  </si>
  <si>
    <t>Tumaco Vereda-Case 85</t>
  </si>
  <si>
    <t>Tumaco Vereda-Case 86</t>
  </si>
  <si>
    <t>Tumaco Vereda-Case 87</t>
  </si>
  <si>
    <t>Tumaco Vereda-Case 88</t>
  </si>
  <si>
    <t>Tumaco Vereda-Case 89</t>
  </si>
  <si>
    <t>Tumaco Vereda-Case 90</t>
  </si>
  <si>
    <t>Tumaco Vereda-Case 91</t>
  </si>
  <si>
    <t>Tumaco Vereda-Case 92</t>
  </si>
  <si>
    <t>Tumaco Vereda-Case 93</t>
  </si>
  <si>
    <t>Tumaco Vereda-Case 94</t>
  </si>
  <si>
    <t>Tumaco Vereda-Case 95</t>
  </si>
  <si>
    <t>Tumaco Vereda-Case 96</t>
  </si>
  <si>
    <t>Tumaco Vereda-Case 97</t>
  </si>
  <si>
    <t>Tumaco Vereda-Case 98</t>
  </si>
  <si>
    <t>N.B. Vereda names have been anonymized to maintain patient confidentiality.</t>
  </si>
  <si>
    <t>N.B. Formulas on this sheet reference data in other sheets.</t>
  </si>
  <si>
    <t>2015 Minimum Daily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</si>
</sst>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_(* #,##0.00_);_(* \(#,##0.00\);_(* &quot;-&quot;??_);_(@_)"/>
    <numFmt numFmtId="165" formatCode="0.000"/>
  </numFmts>
  <fonts count="3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206"/>
      <name val="Arial"/>
    </font>
    <font>
      <sz val="11"/>
      <color rgb="FFFF0000"/>
      <name val="Calibri"/>
      <scheme val="minor"/>
    </font>
    <font>
      <sz val="10"/>
      <color rgb="FF0000FF"/>
      <name val="Arial"/>
    </font>
    <font>
      <b/>
      <sz val="20"/>
      <color theme="1"/>
      <name val="Calibri"/>
      <scheme val="minor"/>
    </font>
    <font>
      <sz val="20"/>
      <color theme="1"/>
      <name val="Calibri"/>
      <scheme val="minor"/>
    </font>
    <font>
      <b/>
      <sz val="12"/>
      <color rgb="FF000000"/>
      <name val="Calibri"/>
      <scheme val="minor"/>
    </font>
    <font>
      <b/>
      <sz val="14"/>
      <name val="Arial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scheme val="minor"/>
    </font>
    <font>
      <sz val="18"/>
      <color theme="1"/>
      <name val="Calibri"/>
      <scheme val="minor"/>
    </font>
    <font>
      <sz val="10"/>
      <color theme="0" tint="-0.34998626667073579"/>
      <name val="Arial"/>
    </font>
    <font>
      <sz val="11"/>
      <color rgb="FF000000"/>
      <name val="Calibri"/>
      <family val="2"/>
      <scheme val="minor"/>
    </font>
    <font>
      <sz val="12"/>
      <color theme="1"/>
      <name val="Cambria"/>
      <scheme val="major"/>
    </font>
    <font>
      <sz val="12"/>
      <color theme="1"/>
      <name val="Cambria"/>
    </font>
    <font>
      <b/>
      <sz val="12"/>
      <name val="Calibri"/>
      <scheme val="minor"/>
    </font>
    <font>
      <sz val="12"/>
      <color theme="6" tint="-0.249977111117893"/>
      <name val="Calibri"/>
      <scheme val="minor"/>
    </font>
    <font>
      <sz val="12"/>
      <color theme="8" tint="0.39997558519241921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DD46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CCCCCC"/>
      </right>
      <top style="thin">
        <color auto="1"/>
      </top>
      <bottom style="thin">
        <color auto="1"/>
      </bottom>
      <diagonal/>
    </border>
  </borders>
  <cellStyleXfs count="149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7" fillId="0" borderId="0" xfId="0" applyFont="1"/>
    <xf numFmtId="0" fontId="0" fillId="9" borderId="0" xfId="0" applyFill="1"/>
    <xf numFmtId="0" fontId="0" fillId="0" borderId="1" xfId="0" applyFont="1" applyBorder="1" applyAlignment="1">
      <alignment wrapText="1"/>
    </xf>
    <xf numFmtId="0" fontId="0" fillId="12" borderId="1" xfId="0" applyFill="1" applyBorder="1"/>
    <xf numFmtId="0" fontId="0" fillId="12" borderId="1" xfId="0" applyFont="1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12" borderId="0" xfId="0" applyFill="1"/>
    <xf numFmtId="0" fontId="7" fillId="0" borderId="6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6" xfId="0" applyFont="1" applyBorder="1"/>
    <xf numFmtId="0" fontId="7" fillId="0" borderId="12" xfId="0" applyFont="1" applyBorder="1"/>
    <xf numFmtId="0" fontId="8" fillId="0" borderId="0" xfId="11389" applyFont="1" applyBorder="1"/>
    <xf numFmtId="0" fontId="8" fillId="0" borderId="0" xfId="11389" applyFont="1" applyBorder="1" applyAlignment="1">
      <alignment horizontal="left" vertical="top"/>
    </xf>
    <xf numFmtId="0" fontId="8" fillId="0" borderId="0" xfId="11389" applyFont="1" applyBorder="1" applyAlignment="1">
      <alignment vertical="top" wrapText="1"/>
    </xf>
    <xf numFmtId="0" fontId="11" fillId="0" borderId="0" xfId="11389" applyFont="1" applyBorder="1" applyAlignment="1">
      <alignment horizontal="left" vertical="top"/>
    </xf>
    <xf numFmtId="0" fontId="8" fillId="0" borderId="0" xfId="11680"/>
    <xf numFmtId="0" fontId="8" fillId="0" borderId="0" xfId="11680" applyFill="1"/>
    <xf numFmtId="0" fontId="0" fillId="20" borderId="1" xfId="0" applyFill="1" applyBorder="1"/>
    <xf numFmtId="0" fontId="0" fillId="0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13" fillId="0" borderId="0" xfId="11389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0" fillId="20" borderId="1" xfId="0" applyFont="1" applyFill="1" applyBorder="1" applyAlignment="1">
      <alignment wrapText="1"/>
    </xf>
    <xf numFmtId="0" fontId="0" fillId="20" borderId="1" xfId="0" applyFont="1" applyFill="1" applyBorder="1"/>
    <xf numFmtId="0" fontId="0" fillId="4" borderId="0" xfId="0" applyFill="1"/>
    <xf numFmtId="0" fontId="0" fillId="19" borderId="1" xfId="0" applyFill="1" applyBorder="1"/>
    <xf numFmtId="0" fontId="0" fillId="19" borderId="1" xfId="0" applyFill="1" applyBorder="1" applyAlignment="1">
      <alignment wrapText="1"/>
    </xf>
    <xf numFmtId="0" fontId="0" fillId="9" borderId="1" xfId="0" applyFill="1" applyBorder="1"/>
    <xf numFmtId="3" fontId="0" fillId="0" borderId="0" xfId="0" applyNumberFormat="1"/>
    <xf numFmtId="0" fontId="11" fillId="7" borderId="0" xfId="11389" applyFont="1" applyFill="1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6" fontId="0" fillId="0" borderId="0" xfId="0" applyNumberForma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22" borderId="1" xfId="0" applyFill="1" applyBorder="1" applyAlignment="1">
      <alignment horizontal="left" vertical="center" wrapText="1"/>
    </xf>
    <xf numFmtId="0" fontId="0" fillId="19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0" fillId="23" borderId="1" xfId="0" applyFill="1" applyBorder="1" applyAlignment="1">
      <alignment horizontal="left" vertical="center" wrapText="1"/>
    </xf>
    <xf numFmtId="1" fontId="0" fillId="23" borderId="1" xfId="0" applyNumberFormat="1" applyFill="1" applyBorder="1" applyAlignment="1">
      <alignment horizontal="left" vertical="center" wrapText="1"/>
    </xf>
    <xf numFmtId="0" fontId="0" fillId="23" borderId="1" xfId="0" applyNumberForma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1" fontId="0" fillId="8" borderId="1" xfId="0" applyNumberForma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2" fontId="7" fillId="8" borderId="4" xfId="0" applyNumberFormat="1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2" fontId="7" fillId="8" borderId="12" xfId="0" applyNumberFormat="1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12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1" fontId="0" fillId="11" borderId="1" xfId="0" applyNumberFormat="1" applyFill="1" applyBorder="1" applyAlignment="1">
      <alignment horizontal="left" vertical="center" wrapText="1"/>
    </xf>
    <xf numFmtId="0" fontId="0" fillId="11" borderId="1" xfId="0" applyNumberForma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left" vertical="center" wrapText="1"/>
    </xf>
    <xf numFmtId="2" fontId="0" fillId="5" borderId="1" xfId="0" applyNumberForma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16" fillId="24" borderId="0" xfId="0" applyFont="1" applyFill="1" applyAlignment="1">
      <alignment horizontal="left" vertical="center" wrapText="1"/>
    </xf>
    <xf numFmtId="0" fontId="0" fillId="11" borderId="1" xfId="0" quotePrefix="1" applyFill="1" applyBorder="1" applyAlignment="1">
      <alignment horizontal="left" vertical="center" wrapText="1"/>
    </xf>
    <xf numFmtId="0" fontId="0" fillId="24" borderId="1" xfId="0" applyFill="1" applyBorder="1" applyAlignment="1">
      <alignment horizontal="left" vertical="center" wrapText="1"/>
    </xf>
    <xf numFmtId="0" fontId="0" fillId="24" borderId="1" xfId="0" applyFill="1" applyBorder="1"/>
    <xf numFmtId="0" fontId="0" fillId="3" borderId="0" xfId="0" applyFill="1" applyAlignment="1">
      <alignment wrapText="1"/>
    </xf>
    <xf numFmtId="0" fontId="10" fillId="0" borderId="0" xfId="11389" applyFont="1" applyBorder="1" applyAlignment="1"/>
    <xf numFmtId="0" fontId="7" fillId="0" borderId="1" xfId="0" applyFont="1" applyBorder="1"/>
    <xf numFmtId="0" fontId="0" fillId="19" borderId="1" xfId="0" applyFill="1" applyBorder="1" applyAlignment="1">
      <alignment vertical="center" wrapText="1"/>
    </xf>
    <xf numFmtId="0" fontId="7" fillId="19" borderId="1" xfId="0" applyFont="1" applyFill="1" applyBorder="1" applyAlignment="1">
      <alignment vertical="center" wrapText="1"/>
    </xf>
    <xf numFmtId="0" fontId="8" fillId="19" borderId="17" xfId="11389" applyFont="1" applyFill="1" applyBorder="1"/>
    <xf numFmtId="0" fontId="11" fillId="7" borderId="0" xfId="11389" applyFont="1" applyFill="1" applyBorder="1" applyAlignment="1">
      <alignment wrapText="1"/>
    </xf>
    <xf numFmtId="0" fontId="11" fillId="7" borderId="0" xfId="11389" applyFont="1" applyFill="1" applyBorder="1" applyAlignment="1">
      <alignment vertical="top" wrapText="1"/>
    </xf>
    <xf numFmtId="0" fontId="4" fillId="7" borderId="0" xfId="0" applyFont="1" applyFill="1" applyAlignment="1">
      <alignment wrapText="1"/>
    </xf>
    <xf numFmtId="0" fontId="8" fillId="0" borderId="13" xfId="11680" applyBorder="1"/>
    <xf numFmtId="0" fontId="8" fillId="0" borderId="0" xfId="11680" applyBorder="1"/>
    <xf numFmtId="0" fontId="8" fillId="0" borderId="16" xfId="11680" applyBorder="1"/>
    <xf numFmtId="0" fontId="8" fillId="0" borderId="10" xfId="11680" applyBorder="1"/>
    <xf numFmtId="0" fontId="8" fillId="0" borderId="11" xfId="11680" applyBorder="1"/>
    <xf numFmtId="0" fontId="8" fillId="0" borderId="12" xfId="11680" applyBorder="1"/>
    <xf numFmtId="0" fontId="8" fillId="0" borderId="16" xfId="11680" applyBorder="1" applyAlignment="1">
      <alignment wrapText="1"/>
    </xf>
    <xf numFmtId="0" fontId="13" fillId="0" borderId="13" xfId="11389" applyNumberFormat="1" applyFont="1" applyBorder="1" applyAlignment="1">
      <alignment horizontal="right"/>
    </xf>
    <xf numFmtId="0" fontId="8" fillId="4" borderId="16" xfId="11680" applyFill="1" applyBorder="1"/>
    <xf numFmtId="0" fontId="13" fillId="0" borderId="13" xfId="11389" applyFont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0" fontId="8" fillId="0" borderId="0" xfId="11680" applyBorder="1" applyAlignment="1">
      <alignment horizontal="right"/>
    </xf>
    <xf numFmtId="0" fontId="8" fillId="0" borderId="16" xfId="11680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8" fillId="0" borderId="11" xfId="11680" applyBorder="1" applyAlignment="1">
      <alignment horizontal="right"/>
    </xf>
    <xf numFmtId="0" fontId="8" fillId="0" borderId="12" xfId="11680" applyBorder="1" applyAlignment="1">
      <alignment horizontal="right"/>
    </xf>
    <xf numFmtId="0" fontId="8" fillId="0" borderId="13" xfId="11680" applyBorder="1" applyAlignment="1">
      <alignment wrapText="1"/>
    </xf>
    <xf numFmtId="0" fontId="8" fillId="0" borderId="0" xfId="11680" applyBorder="1" applyAlignment="1">
      <alignment wrapText="1"/>
    </xf>
    <xf numFmtId="0" fontId="8" fillId="25" borderId="0" xfId="11680" applyFill="1"/>
    <xf numFmtId="0" fontId="8" fillId="4" borderId="0" xfId="11680" applyFill="1" applyBorder="1" applyAlignment="1">
      <alignment wrapText="1"/>
    </xf>
    <xf numFmtId="0" fontId="8" fillId="25" borderId="0" xfId="11680" applyFill="1" applyBorder="1"/>
    <xf numFmtId="0" fontId="8" fillId="25" borderId="0" xfId="11680" applyFont="1" applyFill="1" applyBorder="1"/>
    <xf numFmtId="0" fontId="8" fillId="25" borderId="0" xfId="11680" applyFill="1" applyBorder="1" applyAlignment="1">
      <alignment horizontal="right"/>
    </xf>
    <xf numFmtId="0" fontId="19" fillId="25" borderId="0" xfId="11680" applyFont="1" applyFill="1"/>
    <xf numFmtId="0" fontId="19" fillId="25" borderId="0" xfId="11680" applyFont="1" applyFill="1" applyBorder="1"/>
    <xf numFmtId="0" fontId="0" fillId="15" borderId="14" xfId="0" applyFill="1" applyBorder="1" applyAlignment="1">
      <alignment wrapText="1"/>
    </xf>
    <xf numFmtId="0" fontId="0" fillId="15" borderId="1" xfId="0" applyFill="1" applyBorder="1"/>
    <xf numFmtId="0" fontId="8" fillId="19" borderId="5" xfId="0" applyFont="1" applyFill="1" applyBorder="1" applyAlignment="1">
      <alignment wrapText="1"/>
    </xf>
    <xf numFmtId="0" fontId="8" fillId="19" borderId="1" xfId="11680" applyFill="1" applyBorder="1"/>
    <xf numFmtId="0" fontId="0" fillId="25" borderId="0" xfId="0" applyFill="1"/>
    <xf numFmtId="0" fontId="8" fillId="4" borderId="1" xfId="11680" applyFill="1" applyBorder="1"/>
    <xf numFmtId="0" fontId="12" fillId="4" borderId="1" xfId="11680" applyFont="1" applyFill="1" applyBorder="1"/>
    <xf numFmtId="0" fontId="8" fillId="15" borderId="5" xfId="11680" applyFill="1" applyBorder="1" applyAlignment="1">
      <alignment wrapText="1"/>
    </xf>
    <xf numFmtId="0" fontId="8" fillId="19" borderId="5" xfId="11680" applyFill="1" applyBorder="1" applyAlignment="1">
      <alignment wrapText="1"/>
    </xf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20" borderId="1" xfId="0" applyFill="1" applyBorder="1" applyAlignment="1"/>
    <xf numFmtId="8" fontId="0" fillId="20" borderId="1" xfId="0" applyNumberFormat="1" applyFill="1" applyBorder="1"/>
    <xf numFmtId="0" fontId="0" fillId="5" borderId="1" xfId="0" applyFill="1" applyBorder="1"/>
    <xf numFmtId="8" fontId="0" fillId="0" borderId="0" xfId="0" applyNumberFormat="1" applyBorder="1"/>
    <xf numFmtId="0" fontId="0" fillId="0" borderId="0" xfId="0" applyFill="1" applyBorder="1" applyAlignment="1"/>
    <xf numFmtId="8" fontId="0" fillId="0" borderId="0" xfId="0" applyNumberFormat="1" applyFill="1" applyBorder="1"/>
    <xf numFmtId="4" fontId="0" fillId="20" borderId="1" xfId="0" applyNumberFormat="1" applyFont="1" applyFill="1" applyBorder="1"/>
    <xf numFmtId="0" fontId="5" fillId="11" borderId="1" xfId="0" applyFont="1" applyFill="1" applyBorder="1" applyAlignment="1">
      <alignment wrapText="1"/>
    </xf>
    <xf numFmtId="0" fontId="5" fillId="11" borderId="1" xfId="0" applyFont="1" applyFill="1" applyBorder="1"/>
    <xf numFmtId="4" fontId="5" fillId="11" borderId="1" xfId="0" applyNumberFormat="1" applyFont="1" applyFill="1" applyBorder="1"/>
    <xf numFmtId="0" fontId="5" fillId="11" borderId="1" xfId="0" applyNumberFormat="1" applyFont="1" applyFill="1" applyBorder="1"/>
    <xf numFmtId="0" fontId="7" fillId="5" borderId="1" xfId="0" applyFont="1" applyFill="1" applyBorder="1" applyAlignment="1">
      <alignment wrapText="1"/>
    </xf>
    <xf numFmtId="4" fontId="0" fillId="5" borderId="1" xfId="0" applyNumberFormat="1" applyFill="1" applyBorder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7" fillId="29" borderId="1" xfId="0" applyFont="1" applyFill="1" applyBorder="1" applyAlignment="1">
      <alignment wrapText="1"/>
    </xf>
    <xf numFmtId="0" fontId="7" fillId="29" borderId="4" xfId="0" applyFont="1" applyFill="1" applyBorder="1"/>
    <xf numFmtId="0" fontId="5" fillId="30" borderId="1" xfId="0" applyFont="1" applyFill="1" applyBorder="1" applyAlignment="1">
      <alignment wrapText="1"/>
    </xf>
    <xf numFmtId="0" fontId="5" fillId="30" borderId="4" xfId="0" applyFont="1" applyFill="1" applyBorder="1"/>
    <xf numFmtId="0" fontId="7" fillId="31" borderId="1" xfId="0" applyFont="1" applyFill="1" applyBorder="1" applyAlignment="1">
      <alignment wrapText="1"/>
    </xf>
    <xf numFmtId="0" fontId="7" fillId="31" borderId="4" xfId="0" applyFont="1" applyFill="1" applyBorder="1"/>
    <xf numFmtId="0" fontId="7" fillId="29" borderId="6" xfId="0" applyFont="1" applyFill="1" applyBorder="1" applyAlignment="1">
      <alignment wrapText="1"/>
    </xf>
    <xf numFmtId="0" fontId="7" fillId="29" borderId="12" xfId="0" applyFont="1" applyFill="1" applyBorder="1"/>
    <xf numFmtId="0" fontId="5" fillId="30" borderId="6" xfId="0" applyFont="1" applyFill="1" applyBorder="1" applyAlignment="1">
      <alignment wrapText="1"/>
    </xf>
    <xf numFmtId="0" fontId="5" fillId="30" borderId="12" xfId="0" applyFont="1" applyFill="1" applyBorder="1"/>
    <xf numFmtId="0" fontId="7" fillId="31" borderId="6" xfId="0" applyFont="1" applyFill="1" applyBorder="1" applyAlignment="1">
      <alignment wrapText="1"/>
    </xf>
    <xf numFmtId="0" fontId="7" fillId="31" borderId="12" xfId="0" applyFont="1" applyFill="1" applyBorder="1"/>
    <xf numFmtId="0" fontId="5" fillId="5" borderId="1" xfId="0" applyNumberFormat="1" applyFont="1" applyFill="1" applyBorder="1"/>
    <xf numFmtId="0" fontId="0" fillId="23" borderId="0" xfId="0" applyFill="1"/>
    <xf numFmtId="0" fontId="0" fillId="23" borderId="1" xfId="0" applyFill="1" applyBorder="1"/>
    <xf numFmtId="0" fontId="5" fillId="32" borderId="1" xfId="0" applyFont="1" applyFill="1" applyBorder="1" applyAlignment="1">
      <alignment wrapText="1"/>
    </xf>
    <xf numFmtId="0" fontId="7" fillId="32" borderId="4" xfId="0" applyFont="1" applyFill="1" applyBorder="1"/>
    <xf numFmtId="0" fontId="0" fillId="11" borderId="1" xfId="0" applyFont="1" applyFill="1" applyBorder="1"/>
    <xf numFmtId="0" fontId="7" fillId="32" borderId="1" xfId="0" applyFont="1" applyFill="1" applyBorder="1" applyAlignment="1">
      <alignment wrapText="1"/>
    </xf>
    <xf numFmtId="0" fontId="0" fillId="11" borderId="1" xfId="0" applyFill="1" applyBorder="1"/>
    <xf numFmtId="0" fontId="0" fillId="11" borderId="1" xfId="0" applyFont="1" applyFill="1" applyBorder="1" applyAlignment="1">
      <alignment wrapText="1"/>
    </xf>
    <xf numFmtId="0" fontId="7" fillId="33" borderId="1" xfId="0" applyFont="1" applyFill="1" applyBorder="1" applyAlignment="1">
      <alignment wrapText="1"/>
    </xf>
    <xf numFmtId="0" fontId="7" fillId="33" borderId="4" xfId="0" applyFont="1" applyFill="1" applyBorder="1"/>
    <xf numFmtId="0" fontId="0" fillId="4" borderId="1" xfId="0" applyFill="1" applyBorder="1"/>
    <xf numFmtId="0" fontId="0" fillId="25" borderId="1" xfId="0" applyFill="1" applyBorder="1"/>
    <xf numFmtId="0" fontId="0" fillId="25" borderId="1" xfId="0" applyFill="1" applyBorder="1" applyAlignment="1">
      <alignment wrapText="1"/>
    </xf>
    <xf numFmtId="0" fontId="0" fillId="23" borderId="0" xfId="0" applyFill="1" applyAlignment="1">
      <alignment wrapText="1"/>
    </xf>
    <xf numFmtId="0" fontId="0" fillId="23" borderId="1" xfId="0" applyFont="1" applyFill="1" applyBorder="1" applyAlignment="1">
      <alignment horizontal="left"/>
    </xf>
    <xf numFmtId="0" fontId="0" fillId="23" borderId="1" xfId="0" applyNumberFormat="1" applyFont="1" applyFill="1" applyBorder="1"/>
    <xf numFmtId="0" fontId="8" fillId="34" borderId="1" xfId="11680" applyFill="1" applyBorder="1" applyAlignment="1">
      <alignment wrapText="1"/>
    </xf>
    <xf numFmtId="0" fontId="0" fillId="34" borderId="1" xfId="0" applyFill="1" applyBorder="1" applyAlignment="1">
      <alignment horizontal="left"/>
    </xf>
    <xf numFmtId="0" fontId="0" fillId="34" borderId="1" xfId="0" applyNumberFormat="1" applyFill="1" applyBorder="1"/>
    <xf numFmtId="0" fontId="0" fillId="34" borderId="1" xfId="0" applyFill="1" applyBorder="1"/>
    <xf numFmtId="0" fontId="23" fillId="16" borderId="0" xfId="11680" applyFont="1" applyFill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8" fillId="4" borderId="2" xfId="11680" applyFill="1" applyBorder="1" applyAlignment="1"/>
    <xf numFmtId="0" fontId="12" fillId="0" borderId="0" xfId="11680" applyFont="1" applyFill="1" applyBorder="1" applyAlignment="1"/>
    <xf numFmtId="0" fontId="8" fillId="0" borderId="0" xfId="11680" applyFill="1" applyBorder="1" applyAlignment="1"/>
    <xf numFmtId="0" fontId="0" fillId="15" borderId="1" xfId="0" applyNumberFormat="1" applyFont="1" applyFill="1" applyBorder="1"/>
    <xf numFmtId="0" fontId="0" fillId="4" borderId="2" xfId="0" applyFill="1" applyBorder="1" applyAlignment="1"/>
    <xf numFmtId="0" fontId="0" fillId="16" borderId="4" xfId="0" applyFill="1" applyBorder="1" applyAlignment="1"/>
    <xf numFmtId="0" fontId="8" fillId="16" borderId="4" xfId="11680" applyFill="1" applyBorder="1" applyAlignment="1"/>
    <xf numFmtId="0" fontId="0" fillId="16" borderId="1" xfId="0" applyFill="1" applyBorder="1" applyAlignment="1">
      <alignment wrapText="1"/>
    </xf>
    <xf numFmtId="0" fontId="0" fillId="15" borderId="1" xfId="0" applyFont="1" applyFill="1" applyBorder="1" applyAlignment="1">
      <alignment horizontal="left"/>
    </xf>
    <xf numFmtId="0" fontId="8" fillId="3" borderId="0" xfId="11680" applyFill="1"/>
    <xf numFmtId="0" fontId="0" fillId="26" borderId="1" xfId="0" applyFill="1" applyBorder="1"/>
    <xf numFmtId="0" fontId="0" fillId="26" borderId="1" xfId="0" applyFill="1" applyBorder="1" applyAlignment="1">
      <alignment wrapText="1"/>
    </xf>
    <xf numFmtId="0" fontId="24" fillId="26" borderId="1" xfId="0" applyFont="1" applyFill="1" applyBorder="1" applyAlignment="1">
      <alignment horizontal="left"/>
    </xf>
    <xf numFmtId="0" fontId="24" fillId="26" borderId="1" xfId="0" applyFont="1" applyFill="1" applyBorder="1"/>
    <xf numFmtId="4" fontId="0" fillId="0" borderId="1" xfId="0" applyNumberFormat="1" applyBorder="1" applyAlignment="1">
      <alignment vertical="center" wrapText="1"/>
    </xf>
    <xf numFmtId="8" fontId="4" fillId="7" borderId="0" xfId="0" applyNumberFormat="1" applyFont="1" applyFill="1"/>
    <xf numFmtId="14" fontId="0" fillId="0" borderId="18" xfId="0" applyNumberFormat="1" applyBorder="1" applyAlignment="1">
      <alignment vertical="center" wrapText="1"/>
    </xf>
    <xf numFmtId="8" fontId="0" fillId="0" borderId="18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8" fillId="0" borderId="1" xfId="11389" applyFont="1" applyBorder="1"/>
    <xf numFmtId="0" fontId="25" fillId="35" borderId="19" xfId="0" applyNumberFormat="1" applyFont="1" applyFill="1" applyBorder="1" applyAlignment="1">
      <alignment horizontal="right" wrapText="1"/>
    </xf>
    <xf numFmtId="8" fontId="8" fillId="0" borderId="0" xfId="11389" applyNumberFormat="1" applyFont="1" applyBorder="1"/>
    <xf numFmtId="3" fontId="26" fillId="0" borderId="0" xfId="0" applyNumberFormat="1" applyFont="1"/>
    <xf numFmtId="8" fontId="0" fillId="0" borderId="0" xfId="0" applyNumberFormat="1"/>
    <xf numFmtId="8" fontId="7" fillId="0" borderId="12" xfId="0" applyNumberFormat="1" applyFont="1" applyBorder="1"/>
    <xf numFmtId="0" fontId="0" fillId="34" borderId="0" xfId="0" applyFill="1"/>
    <xf numFmtId="8" fontId="0" fillId="4" borderId="2" xfId="0" applyNumberFormat="1" applyFill="1" applyBorder="1" applyAlignment="1"/>
    <xf numFmtId="0" fontId="8" fillId="22" borderId="0" xfId="11680" applyFill="1"/>
    <xf numFmtId="0" fontId="8" fillId="0" borderId="1" xfId="11680" applyBorder="1"/>
    <xf numFmtId="0" fontId="8" fillId="4" borderId="0" xfId="11680" applyFill="1"/>
    <xf numFmtId="0" fontId="8" fillId="0" borderId="0" xfId="11680" applyAlignment="1">
      <alignment wrapText="1"/>
    </xf>
    <xf numFmtId="0" fontId="0" fillId="20" borderId="4" xfId="0" applyFont="1" applyFill="1" applyBorder="1"/>
    <xf numFmtId="0" fontId="5" fillId="11" borderId="4" xfId="0" applyFont="1" applyFill="1" applyBorder="1"/>
    <xf numFmtId="0" fontId="0" fillId="5" borderId="4" xfId="0" applyFont="1" applyFill="1" applyBorder="1"/>
    <xf numFmtId="165" fontId="0" fillId="11" borderId="1" xfId="0" applyNumberFormat="1" applyFill="1" applyBorder="1" applyAlignment="1">
      <alignment horizontal="left" vertical="center" wrapText="1"/>
    </xf>
    <xf numFmtId="165" fontId="0" fillId="5" borderId="1" xfId="0" applyNumberFormat="1" applyFill="1" applyBorder="1" applyAlignment="1">
      <alignment horizontal="left" vertical="center" wrapText="1"/>
    </xf>
    <xf numFmtId="2" fontId="17" fillId="10" borderId="4" xfId="0" applyNumberFormat="1" applyFont="1" applyFill="1" applyBorder="1" applyAlignment="1">
      <alignment horizontal="left" vertical="center" wrapText="1"/>
    </xf>
    <xf numFmtId="10" fontId="17" fillId="10" borderId="12" xfId="0" applyNumberFormat="1" applyFont="1" applyFill="1" applyBorder="1" applyAlignment="1">
      <alignment horizontal="left" vertical="center" wrapText="1"/>
    </xf>
    <xf numFmtId="10" fontId="27" fillId="10" borderId="12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>
      <alignment horizontal="left" vertical="center" wrapText="1"/>
    </xf>
    <xf numFmtId="10" fontId="27" fillId="2" borderId="1" xfId="0" applyNumberFormat="1" applyFont="1" applyFill="1" applyBorder="1" applyAlignment="1">
      <alignment horizontal="left" vertical="center" wrapText="1"/>
    </xf>
    <xf numFmtId="2" fontId="28" fillId="2" borderId="1" xfId="0" applyNumberFormat="1" applyFont="1" applyFill="1" applyBorder="1" applyAlignment="1">
      <alignment horizontal="left" vertical="center" wrapText="1"/>
    </xf>
    <xf numFmtId="10" fontId="28" fillId="2" borderId="1" xfId="0" applyNumberFormat="1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165" fontId="28" fillId="2" borderId="1" xfId="0" applyNumberFormat="1" applyFont="1" applyFill="1" applyBorder="1" applyAlignment="1">
      <alignment horizontal="left" vertical="center" wrapText="1"/>
    </xf>
    <xf numFmtId="0" fontId="29" fillId="10" borderId="4" xfId="0" applyFont="1" applyFill="1" applyBorder="1" applyAlignment="1">
      <alignment horizontal="left" vertical="center" wrapText="1"/>
    </xf>
    <xf numFmtId="165" fontId="29" fillId="10" borderId="4" xfId="0" applyNumberFormat="1" applyFont="1" applyFill="1" applyBorder="1" applyAlignment="1">
      <alignment horizontal="left" vertical="center" wrapText="1"/>
    </xf>
    <xf numFmtId="2" fontId="29" fillId="10" borderId="4" xfId="0" applyNumberFormat="1" applyFont="1" applyFill="1" applyBorder="1" applyAlignment="1">
      <alignment horizontal="left" vertical="center" wrapText="1"/>
    </xf>
    <xf numFmtId="10" fontId="29" fillId="10" borderId="12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/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/>
    <xf numFmtId="0" fontId="23" fillId="0" borderId="0" xfId="11680" applyFont="1" applyFill="1"/>
    <xf numFmtId="0" fontId="0" fillId="4" borderId="0" xfId="0" applyFill="1" applyAlignment="1">
      <alignment horizontal="center" wrapText="1"/>
    </xf>
    <xf numFmtId="0" fontId="5" fillId="28" borderId="11" xfId="0" applyFont="1" applyFill="1" applyBorder="1" applyAlignment="1">
      <alignment horizontal="center" wrapText="1"/>
    </xf>
    <xf numFmtId="0" fontId="5" fillId="12" borderId="11" xfId="0" applyFont="1" applyFill="1" applyBorder="1" applyAlignment="1">
      <alignment horizontal="center" wrapText="1"/>
    </xf>
    <xf numFmtId="0" fontId="0" fillId="21" borderId="11" xfId="0" applyFill="1" applyBorder="1" applyAlignment="1">
      <alignment horizontal="center" wrapText="1"/>
    </xf>
    <xf numFmtId="0" fontId="21" fillId="27" borderId="0" xfId="0" applyFont="1" applyFill="1" applyAlignment="1">
      <alignment horizontal="center"/>
    </xf>
    <xf numFmtId="0" fontId="15" fillId="24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11" borderId="13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8" fontId="0" fillId="5" borderId="1" xfId="0" applyNumberForma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8" fillId="17" borderId="13" xfId="11680" applyFill="1" applyBorder="1" applyAlignment="1">
      <alignment horizontal="center"/>
    </xf>
    <xf numFmtId="0" fontId="8" fillId="17" borderId="0" xfId="11680" applyFill="1" applyBorder="1" applyAlignment="1">
      <alignment horizontal="center"/>
    </xf>
    <xf numFmtId="0" fontId="8" fillId="17" borderId="16" xfId="11680" applyFill="1" applyBorder="1" applyAlignment="1">
      <alignment horizontal="center"/>
    </xf>
    <xf numFmtId="0" fontId="8" fillId="18" borderId="13" xfId="11680" applyFill="1" applyBorder="1" applyAlignment="1">
      <alignment horizontal="center"/>
    </xf>
    <xf numFmtId="0" fontId="8" fillId="18" borderId="0" xfId="11680" applyFill="1" applyBorder="1" applyAlignment="1">
      <alignment horizontal="center"/>
    </xf>
    <xf numFmtId="0" fontId="8" fillId="18" borderId="16" xfId="11680" applyFill="1" applyBorder="1" applyAlignment="1">
      <alignment horizontal="center"/>
    </xf>
    <xf numFmtId="0" fontId="20" fillId="15" borderId="7" xfId="11389" applyFont="1" applyFill="1" applyBorder="1" applyAlignment="1">
      <alignment horizontal="center" wrapText="1"/>
    </xf>
    <xf numFmtId="0" fontId="20" fillId="15" borderId="8" xfId="11389" applyFont="1" applyFill="1" applyBorder="1" applyAlignment="1">
      <alignment horizontal="center" wrapText="1"/>
    </xf>
    <xf numFmtId="0" fontId="20" fillId="15" borderId="9" xfId="11389" applyFont="1" applyFill="1" applyBorder="1" applyAlignment="1">
      <alignment horizontal="center" wrapText="1"/>
    </xf>
    <xf numFmtId="0" fontId="20" fillId="15" borderId="0" xfId="11389" applyFont="1" applyFill="1" applyAlignment="1">
      <alignment horizontal="center" wrapText="1"/>
    </xf>
    <xf numFmtId="0" fontId="19" fillId="15" borderId="7" xfId="11680" applyFont="1" applyFill="1" applyBorder="1" applyAlignment="1">
      <alignment horizontal="center" wrapText="1"/>
    </xf>
    <xf numFmtId="0" fontId="19" fillId="15" borderId="8" xfId="11680" applyFont="1" applyFill="1" applyBorder="1" applyAlignment="1">
      <alignment horizontal="center" wrapText="1"/>
    </xf>
    <xf numFmtId="0" fontId="19" fillId="15" borderId="9" xfId="11680" applyFont="1" applyFill="1" applyBorder="1" applyAlignment="1">
      <alignment horizontal="center" wrapText="1"/>
    </xf>
    <xf numFmtId="0" fontId="18" fillId="0" borderId="0" xfId="11389" applyFon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8" fillId="0" borderId="0" xfId="11680" applyFont="1" applyFill="1" applyAlignment="1">
      <alignment horizontal="center" wrapText="1"/>
    </xf>
    <xf numFmtId="0" fontId="8" fillId="0" borderId="0" xfId="11680" applyAlignment="1">
      <alignment horizontal="center" wrapText="1"/>
    </xf>
    <xf numFmtId="0" fontId="12" fillId="4" borderId="2" xfId="11680" applyFont="1" applyFill="1" applyBorder="1" applyAlignment="1">
      <alignment horizontal="center"/>
    </xf>
    <xf numFmtId="0" fontId="12" fillId="4" borderId="3" xfId="11680" applyFont="1" applyFill="1" applyBorder="1" applyAlignment="1">
      <alignment horizontal="center"/>
    </xf>
    <xf numFmtId="0" fontId="8" fillId="4" borderId="1" xfId="1168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8" fillId="4" borderId="2" xfId="11680" applyFill="1" applyBorder="1" applyAlignment="1">
      <alignment horizontal="center"/>
    </xf>
    <xf numFmtId="0" fontId="8" fillId="4" borderId="4" xfId="11680" applyFill="1" applyBorder="1" applyAlignment="1">
      <alignment horizontal="center"/>
    </xf>
  </cellXfs>
  <cellStyles count="14915">
    <cellStyle name="Comma 2" xfId="1168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0" builtinId="9" hidden="1"/>
    <cellStyle name="Followed Hyperlink" xfId="11631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29" builtinId="9" hidden="1"/>
    <cellStyle name="Followed Hyperlink" xfId="11930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12154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2" builtinId="9" hidden="1"/>
    <cellStyle name="Followed Hyperlink" xfId="12223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47" builtinId="9" hidden="1"/>
    <cellStyle name="Followed Hyperlink" xfId="12448" builtinId="9" hidden="1"/>
    <cellStyle name="Followed Hyperlink" xfId="12449" builtinId="9" hidden="1"/>
    <cellStyle name="Followed Hyperlink" xfId="12450" builtinId="9" hidden="1"/>
    <cellStyle name="Followed Hyperlink" xfId="12451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Normal" xfId="0" builtinId="0"/>
    <cellStyle name="Normal 2" xfId="11389"/>
    <cellStyle name="Normal 3" xfId="11680"/>
    <cellStyle name="Percent 2" xfId="11390"/>
    <cellStyle name="Percent 3" xfId="1168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Office/Add-Ins/SimVoi-302-Student-Addin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ty"/>
      <sheetName val="Issues"/>
      <sheetName val="Naming Conventions"/>
      <sheetName val="SimVoi Help"/>
      <sheetName val="SimVoi License"/>
      <sheetName val="UnivariateText"/>
      <sheetName val="BivariateText"/>
      <sheetName val="Bins"/>
    </sheetNames>
    <definedNames>
      <definedName name="RANDBINOMIAL"/>
      <definedName name="RANDLOGNORMAL"/>
      <definedName name="RANDNORMAL"/>
      <definedName name="RANDSAMPLE"/>
      <definedName name="RANDTRUNCNORMA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6" workbookViewId="0">
      <selection activeCell="J10" sqref="J10"/>
    </sheetView>
  </sheetViews>
  <sheetFormatPr baseColWidth="10" defaultRowHeight="15" x14ac:dyDescent="0"/>
  <cols>
    <col min="1" max="1" width="12.1640625" customWidth="1"/>
    <col min="2" max="2" width="12.33203125" customWidth="1"/>
    <col min="3" max="3" width="13.33203125" customWidth="1"/>
    <col min="4" max="4" width="14.1640625" customWidth="1"/>
    <col min="5" max="5" width="11.5" customWidth="1"/>
    <col min="6" max="6" width="15" customWidth="1"/>
    <col min="7" max="7" width="13.5" customWidth="1"/>
    <col min="8" max="9" width="10.83203125" customWidth="1"/>
    <col min="10" max="10" width="14.83203125" customWidth="1"/>
    <col min="11" max="11" width="11.33203125" customWidth="1"/>
    <col min="13" max="13" width="11.5" customWidth="1"/>
    <col min="15" max="15" width="10.6640625" customWidth="1"/>
    <col min="16" max="16" width="12.83203125" customWidth="1"/>
    <col min="17" max="18" width="10.6640625" customWidth="1"/>
    <col min="19" max="19" width="11.83203125" bestFit="1" customWidth="1"/>
    <col min="20" max="20" width="13.6640625" customWidth="1"/>
  </cols>
  <sheetData>
    <row r="1" spans="1:11" ht="20">
      <c r="A1" s="233" t="s">
        <v>1097</v>
      </c>
      <c r="B1" s="233"/>
      <c r="C1" s="233"/>
      <c r="D1" s="233"/>
      <c r="E1" s="233"/>
      <c r="F1" s="233"/>
      <c r="G1" s="233"/>
      <c r="H1" s="233"/>
      <c r="I1" s="225"/>
      <c r="J1" s="225"/>
      <c r="K1" s="225"/>
    </row>
    <row r="2" spans="1:11" s="122" customFormat="1" ht="20">
      <c r="A2" s="120"/>
      <c r="B2" s="121"/>
      <c r="C2" s="121"/>
      <c r="D2" s="121"/>
      <c r="E2" s="121"/>
      <c r="F2" s="121"/>
      <c r="G2" s="121"/>
      <c r="H2" s="121"/>
      <c r="I2" s="121"/>
      <c r="J2" s="121"/>
    </row>
    <row r="3" spans="1:11" ht="29" customHeight="1">
      <c r="A3" s="232" t="s">
        <v>104</v>
      </c>
      <c r="B3" s="232"/>
      <c r="D3" s="231" t="s">
        <v>96</v>
      </c>
      <c r="E3" s="231"/>
      <c r="G3" s="230" t="s">
        <v>145</v>
      </c>
      <c r="H3" s="230"/>
      <c r="J3" s="1"/>
      <c r="K3" s="1"/>
    </row>
    <row r="4" spans="1:11">
      <c r="A4" s="30" t="s">
        <v>78</v>
      </c>
      <c r="B4" s="31">
        <f ca="1">[1]!RANDSAMPLE(Demographics!J2:J1015)</f>
        <v>11</v>
      </c>
      <c r="D4" s="130" t="s">
        <v>78</v>
      </c>
      <c r="E4" s="131">
        <f ca="1">[1]!RANDSAMPLE(Demographics!J2:J1015)</f>
        <v>12</v>
      </c>
      <c r="G4" s="2" t="s">
        <v>78</v>
      </c>
      <c r="H4" s="125">
        <f ca="1">[1]!RANDSAMPLE(Demographics!J2:J1015)</f>
        <v>10</v>
      </c>
      <c r="J4" s="229" t="s">
        <v>1375</v>
      </c>
      <c r="K4" s="229"/>
    </row>
    <row r="5" spans="1:11" ht="30" customHeight="1">
      <c r="A5" s="30" t="s">
        <v>89</v>
      </c>
      <c r="B5" s="31">
        <f ca="1">IF([1]!RANDSAMPLE(Demographics!N2:N170)="M",1,0)</f>
        <v>0</v>
      </c>
      <c r="D5" s="130" t="s">
        <v>89</v>
      </c>
      <c r="E5" s="131">
        <f ca="1">IF([1]!RANDSAMPLE(Demographics!N2:N170)="M",1,0)</f>
        <v>1</v>
      </c>
      <c r="G5" s="134" t="s">
        <v>89</v>
      </c>
      <c r="H5" s="125">
        <f ca="1">IF([1]!RANDSAMPLE(Demographics!N2:N170)="M",1,0)</f>
        <v>0</v>
      </c>
      <c r="J5" s="229"/>
      <c r="K5" s="229"/>
    </row>
    <row r="6" spans="1:11" ht="49" customHeight="1">
      <c r="A6" s="30" t="s">
        <v>81</v>
      </c>
      <c r="B6" s="31">
        <f ca="1">((B5=0)*(((' Monte Carlo Set Up'!B4&lt;=2)*Demographics!H5)+((' Monte Carlo Set Up'!B4=3)*Demographics!H6)+((' Monte Carlo Set Up'!B4=4)*Demographics!H7)+((' Monte Carlo Set Up'!B4=5)*Demographics!H8)+((' Monte Carlo Set Up'!B4=6)*Demographics!H9)+((' Monte Carlo Set Up'!B4=7)*Demographics!H10)+((' Monte Carlo Set Up'!B4=8)*Demographics!H11)+((' Monte Carlo Set Up'!B4=9)*Demographics!H12)+((' Monte Carlo Set Up'!B4=10)*Demographics!H13)+((' Monte Carlo Set Up'!B4=11)*Demographics!H14)+((' Monte Carlo Set Up'!B4=12)*Demographics!H15)))+((B5=1)*(((' Monte Carlo Set Up'!B4&lt;=2)*Demographics!H20)+((' Monte Carlo Set Up'!B4=3)*Demographics!H21)+((' Monte Carlo Set Up'!B4=4)*Demographics!H22)+((' Monte Carlo Set Up'!B4=5)*Demographics!H23)+((' Monte Carlo Set Up'!B4=6)*Demographics!H24)+((' Monte Carlo Set Up'!B4=7)*Demographics!H25)+((' Monte Carlo Set Up'!B4=8)*Demographics!H26)+((' Monte Carlo Set Up'!B4=9)*Demographics!H27)+((' Monte Carlo Set Up'!B4=10)*Demographics!H28)+((' Monte Carlo Set Up'!B4=11)*Demographics!H29)+((' Monte Carlo Set Up'!B4=12)*Demographics!H30)))</f>
        <v>23.113906500925957</v>
      </c>
      <c r="D6" s="130" t="s">
        <v>81</v>
      </c>
      <c r="E6" s="131">
        <f ca="1">((E5=0)*(((' Monte Carlo Set Up'!E4&lt;=2)*Demographics!H5)+((' Monte Carlo Set Up'!E4=3)*Demographics!H6)+((' Monte Carlo Set Up'!E4=4)*Demographics!H7)+((' Monte Carlo Set Up'!E4=5)*Demographics!H8)+((' Monte Carlo Set Up'!E4=6)*Demographics!H9)+((' Monte Carlo Set Up'!E4=7)*Demographics!H10)+((' Monte Carlo Set Up'!E4=8)*Demographics!H11)+((' Monte Carlo Set Up'!E4=9)*Demographics!H12)+((' Monte Carlo Set Up'!E4=10)*Demographics!H13)+((' Monte Carlo Set Up'!E4=11)*Demographics!H14)+((' Monte Carlo Set Up'!E4=12)*Demographics!H15)))+((E5=1)*(((' Monte Carlo Set Up'!E4&lt;=2)*Demographics!H20)+((' Monte Carlo Set Up'!E4=3)*Demographics!H21)+((' Monte Carlo Set Up'!E4=4)*Demographics!H22)+((' Monte Carlo Set Up'!E4=5)*Demographics!H23)+((' Monte Carlo Set Up'!E4=6)*Demographics!H24)+((' Monte Carlo Set Up'!E4=7)*Demographics!H25)+((' Monte Carlo Set Up'!E4=8)*Demographics!H26)+((' Monte Carlo Set Up'!E4=9)*Demographics!H27)+((' Monte Carlo Set Up'!E4=10)*Demographics!H28)+((' Monte Carlo Set Up'!E4=11)*Demographics!H29)+((' Monte Carlo Set Up'!E4=12)*Demographics!H30)))</f>
        <v>51.890353962493144</v>
      </c>
      <c r="G6" s="134" t="s">
        <v>81</v>
      </c>
      <c r="H6" s="125">
        <f ca="1">((E5=0)*(((' Monte Carlo Set Up'!E4&lt;=2)*Demographics!H5)+((' Monte Carlo Set Up'!E4=3)*Demographics!H6)+((' Monte Carlo Set Up'!E4=4)*Demographics!H7)+((' Monte Carlo Set Up'!E4=5)*Demographics!H8)+((' Monte Carlo Set Up'!E4=6)*Demographics!H9)+((' Monte Carlo Set Up'!E4=7)*Demographics!H10)+((' Monte Carlo Set Up'!E4=8)*Demographics!H11)+((' Monte Carlo Set Up'!E4=9)*Demographics!H12)+((' Monte Carlo Set Up'!E4=10)*Demographics!H13)+((' Monte Carlo Set Up'!E4=11)*Demographics!H14)+((' Monte Carlo Set Up'!E4=12)*Demographics!H15)))+((E5=1)*(((' Monte Carlo Set Up'!E4&lt;=2)*Demographics!H20)+((' Monte Carlo Set Up'!E4=3)*Demographics!H21)+((' Monte Carlo Set Up'!E4=4)*Demographics!H22)+((' Monte Carlo Set Up'!E4=5)*Demographics!H23)+((' Monte Carlo Set Up'!E4=6)*Demographics!H24)+((' Monte Carlo Set Up'!E4=7)*Demographics!H25)+((' Monte Carlo Set Up'!E4=8)*Demographics!H26)+((' Monte Carlo Set Up'!E4=9)*Demographics!H27)+((' Monte Carlo Set Up'!E4=10)*Demographics!H28)+((' Monte Carlo Set Up'!E4=11)*Demographics!H29)+((' Monte Carlo Set Up'!E4=12)*Demographics!H30)))</f>
        <v>51.890353962493144</v>
      </c>
      <c r="J6" s="229"/>
      <c r="K6" s="229"/>
    </row>
    <row r="7" spans="1:11" ht="75">
      <c r="A7" s="30" t="s">
        <v>102</v>
      </c>
      <c r="B7" s="129">
        <f>'Drug Prices'!B6</f>
        <v>2461.6489353778802</v>
      </c>
      <c r="C7" s="25"/>
      <c r="D7" s="130" t="s">
        <v>1371</v>
      </c>
      <c r="E7" s="132">
        <f ca="1">[1]!RANDTRUNCNORMAL('Drug Prices'!G7,'Drug Prices'!G8,'Drug Prices'!G6,'Drug Prices'!H6)</f>
        <v>94966.334648300501</v>
      </c>
      <c r="G7" s="2" t="s">
        <v>1371</v>
      </c>
      <c r="H7" s="135">
        <f ca="1">[1]!RANDTRUNCNORMAL('Drug Prices'!G7,'Drug Prices'!G8,'Drug Prices'!G6,'Drug Prices'!H6)</f>
        <v>97738.051294401012</v>
      </c>
      <c r="J7" s="1"/>
      <c r="K7" s="1"/>
    </row>
    <row r="8" spans="1:11" ht="44" customHeight="1">
      <c r="A8" s="30" t="s">
        <v>63</v>
      </c>
      <c r="B8" s="31">
        <f ca="1">((B6&gt;60.74)*1+(B6&gt;40.49)*1+(B6&gt;20.24)*1+(B6&gt;0)*1)*20</f>
        <v>40</v>
      </c>
      <c r="D8" s="130" t="s">
        <v>63</v>
      </c>
      <c r="E8" s="131">
        <f ca="1">IF(E6&gt;60,0.5,0)+IF(E6&gt;56,0.5,0)+IF(E6&gt;52,0.5,0)+IF(E6&gt;48,0.5,0)+IF(E6&gt;44,0.5,0)+IF(E6&gt;40,0.5,0)+IF(E6&gt;36,0.5,0)+IF(E6&gt;32,0.5,0)+IF(E6&gt;28,0.5,0)+IF(E6&gt;24,0.5,0)+IF(E6&gt;20,0.5,0)+IF(E6&gt;16,0.5,0)+IF(E6&gt;12,0.5,0)+IF(E6&gt;8,0.5,0)+IF(E6&gt;=4,0.5,0)+IF(E6&lt;4,0,0)</f>
        <v>6</v>
      </c>
      <c r="G8" s="2" t="s">
        <v>63</v>
      </c>
      <c r="H8" s="125">
        <f ca="1">IF(H6&gt;60,0.5,0)+IF(H6&gt;56,0.5,0)+IF(H6&gt;52,0.5,0)+IF(H6&gt;48,0.5,0)+IF(H6&gt;44,0.5,0)+IF(H6&gt;40,0.5,0)+IF(H6&gt;36,0.5,0)+IF(H6&gt;32,0.5,0)+IF(H6&gt;28,0.5,0)+IF(H6&gt;24,0.5,0)+IF(H6&gt;20,0.5,0)+IF(H6&gt;16,0.5,0)+IF(H6&gt;12,0.5,0)+IF(H6&gt;8,0.5,0)+IF(H6&gt;=4,0.5,0)+IF(H6&lt;4,0,0)</f>
        <v>6</v>
      </c>
      <c r="J8" s="229" t="s">
        <v>1691</v>
      </c>
      <c r="K8" s="229"/>
    </row>
    <row r="9" spans="1:11" ht="30">
      <c r="A9" s="30" t="s">
        <v>97</v>
      </c>
      <c r="B9" s="31">
        <f ca="1">B8*B7</f>
        <v>98465.957415115205</v>
      </c>
      <c r="D9" s="130" t="s">
        <v>97</v>
      </c>
      <c r="E9" s="131">
        <f ca="1">IF(E8=5,#REF!,IF((E8=2.5),(0.5*#REF!),(E8*E7)))</f>
        <v>569798.00788980303</v>
      </c>
      <c r="G9" s="2" t="s">
        <v>97</v>
      </c>
      <c r="H9" s="125">
        <f ca="1">H8*H7</f>
        <v>586428.3077664061</v>
      </c>
    </row>
    <row r="10" spans="1:11" ht="30">
      <c r="A10" s="30" t="s">
        <v>1109</v>
      </c>
      <c r="B10" s="31">
        <f ca="1">[1]!RANDLOGNORMAL('Survey Q1'!M16,'Survey Q1'!M17)</f>
        <v>28487.860999020217</v>
      </c>
      <c r="D10" s="130" t="s">
        <v>1107</v>
      </c>
      <c r="E10" s="131">
        <f>0</f>
        <v>0</v>
      </c>
      <c r="G10" s="2" t="s">
        <v>1108</v>
      </c>
      <c r="H10" s="125">
        <f>0</f>
        <v>0</v>
      </c>
    </row>
    <row r="11" spans="1:11">
      <c r="A11" s="30" t="s">
        <v>69</v>
      </c>
      <c r="B11" s="31">
        <f ca="1">[1]!RANDBINOMIAL(1,'RCT Synthesis'!D16)</f>
        <v>1</v>
      </c>
      <c r="D11" s="130" t="s">
        <v>69</v>
      </c>
      <c r="E11" s="131">
        <f ca="1">[1]!RANDBINOMIAL(1,'RCT Synthesis'!D28)</f>
        <v>0</v>
      </c>
      <c r="G11" s="2" t="s">
        <v>69</v>
      </c>
      <c r="H11" s="125">
        <f ca="1">[1]!RANDBINOMIAL(1,'RCT Synthesis'!D28)</f>
        <v>1</v>
      </c>
    </row>
    <row r="12" spans="1:11" ht="30">
      <c r="A12" s="30" t="s">
        <v>65</v>
      </c>
      <c r="B12" s="31">
        <f ca="1">IF((B11+B13+B14)=1,1,0)</f>
        <v>1</v>
      </c>
      <c r="D12" s="130" t="s">
        <v>65</v>
      </c>
      <c r="E12" s="133">
        <f ca="1">IF((E11+E13+E14)=1,1,0)</f>
        <v>0</v>
      </c>
      <c r="G12" s="2" t="s">
        <v>65</v>
      </c>
      <c r="H12" s="150">
        <f ca="1">IF((H11+H13+H14)=1,1,0)</f>
        <v>1</v>
      </c>
    </row>
    <row r="13" spans="1:11" ht="30">
      <c r="A13" s="30" t="s">
        <v>70</v>
      </c>
      <c r="B13" s="31">
        <f ca="1">IF(((B11)=1),[1]!RANDBINOMIAL(1,'RCT Synthesis'!D18),0)</f>
        <v>0</v>
      </c>
      <c r="D13" s="130" t="s">
        <v>70</v>
      </c>
      <c r="E13" s="133">
        <f ca="1">IF((E11=1),[1]!RANDBINOMIAL(1,'RCT Synthesis'!$D30),0)</f>
        <v>0</v>
      </c>
      <c r="G13" s="2" t="s">
        <v>70</v>
      </c>
      <c r="H13" s="150">
        <f ca="1">IF((H11=1),[1]!RANDBINOMIAL(1,'RCT Synthesis'!$D30),0)</f>
        <v>0</v>
      </c>
    </row>
    <row r="14" spans="1:11" ht="30">
      <c r="A14" s="30" t="s">
        <v>71</v>
      </c>
      <c r="B14" s="31">
        <f ca="1">IF((B11=1),[1]!RANDBINOMIAL(1,'RCT Synthesis'!D19),0)</f>
        <v>0</v>
      </c>
      <c r="D14" s="130" t="s">
        <v>71</v>
      </c>
      <c r="E14" s="133">
        <f ca="1">IF((E11=1),'RCT Synthesis'!$D31,0)</f>
        <v>0</v>
      </c>
      <c r="G14" s="2" t="s">
        <v>71</v>
      </c>
      <c r="H14" s="150">
        <f ca="1">IF((E11=1),'RCT Synthesis'!$D31,0)</f>
        <v>0</v>
      </c>
    </row>
    <row r="15" spans="1:11">
      <c r="A15" s="30" t="s">
        <v>67</v>
      </c>
      <c r="B15" s="31">
        <f>'Clinical Adverse Event Costs'!$F$3</f>
        <v>0</v>
      </c>
      <c r="D15" s="130" t="s">
        <v>67</v>
      </c>
      <c r="E15" s="131">
        <f>'Clinical Adverse Event Costs'!F3</f>
        <v>0</v>
      </c>
      <c r="G15" s="2" t="s">
        <v>67</v>
      </c>
      <c r="H15" s="125">
        <f>'Clinical Adverse Event Costs'!F3</f>
        <v>0</v>
      </c>
    </row>
    <row r="16" spans="1:11">
      <c r="A16" s="30" t="s">
        <v>66</v>
      </c>
      <c r="B16" s="31">
        <f ca="1">[1]!RANDLOGNORMAL('Clinical Adverse Event Costs'!$F$4,'Clinical Adverse Event Costs'!G4)</f>
        <v>77864.31425389339</v>
      </c>
      <c r="D16" s="130" t="s">
        <v>66</v>
      </c>
      <c r="E16" s="131">
        <f ca="1">[1]!RANDLOGNORMAL('Clinical Adverse Event Costs'!$F$4,'Clinical Adverse Event Costs'!$G$4)</f>
        <v>63576.87883277997</v>
      </c>
      <c r="G16" s="2" t="s">
        <v>66</v>
      </c>
      <c r="H16" s="125">
        <f ca="1">[1]!RANDLOGNORMAL('Clinical Adverse Event Costs'!$F$4,'Clinical Adverse Event Costs'!$G$4)</f>
        <v>75602.679857619834</v>
      </c>
    </row>
    <row r="17" spans="1:9">
      <c r="A17" s="30" t="s">
        <v>68</v>
      </c>
      <c r="B17" s="31">
        <f ca="1">[1]!RANDLOGNORMAL('Clinical Adverse Event Costs'!$F$5,'Clinical Adverse Event Costs'!$G$5)</f>
        <v>242062.37989325073</v>
      </c>
      <c r="D17" s="130" t="s">
        <v>68</v>
      </c>
      <c r="E17" s="131">
        <f ca="1">[1]!RANDLOGNORMAL('Clinical Adverse Event Costs'!$F$5,'Clinical Adverse Event Costs'!$G$5)</f>
        <v>274736.29331577028</v>
      </c>
      <c r="G17" s="2" t="s">
        <v>68</v>
      </c>
      <c r="H17" s="125">
        <f ca="1">[1]!RANDLOGNORMAL('Clinical Adverse Event Costs'!$F$5,'Clinical Adverse Event Costs'!$G$5)</f>
        <v>254420.06108965306</v>
      </c>
    </row>
    <row r="18" spans="1:9" ht="30">
      <c r="A18" s="30" t="s">
        <v>1374</v>
      </c>
      <c r="B18" s="31">
        <f ca="1">(B12*B15)+(B13*B16)+(B14*B17)</f>
        <v>0</v>
      </c>
      <c r="D18" s="158" t="s">
        <v>1374</v>
      </c>
      <c r="E18" s="131">
        <f ca="1">(E12*E15)+(E13*E16)+(E14*E17)</f>
        <v>0</v>
      </c>
      <c r="G18" s="2" t="s">
        <v>1374</v>
      </c>
      <c r="H18" s="125">
        <f ca="1">(H12*H15)+(H13*H16)+(H14*H17)</f>
        <v>0</v>
      </c>
    </row>
    <row r="19" spans="1:9" ht="30">
      <c r="A19" s="30" t="s">
        <v>144</v>
      </c>
      <c r="B19" s="31">
        <f ca="1">[1]!RANDLOGNORMAL('Transportation Survey Answers'!$R$2,'Transportation Survey Answers'!$R$4)</f>
        <v>8961.3741417107358</v>
      </c>
      <c r="D19" s="130" t="s">
        <v>144</v>
      </c>
      <c r="E19" s="131">
        <f ca="1">[1]!RANDLOGNORMAL('Transportation Survey Answers'!$R$2,'Transportation Survey Answers'!$R$4)</f>
        <v>6702.8006995468513</v>
      </c>
      <c r="G19" s="2" t="s">
        <v>144</v>
      </c>
      <c r="H19" s="125">
        <f ca="1">[1]!RANDLOGNORMAL('Transportation Survey Answers'!$R$2,'Transportation Survey Answers'!$R$4)</f>
        <v>21626.231535357965</v>
      </c>
    </row>
    <row r="20" spans="1:9" ht="30">
      <c r="A20" s="30" t="s">
        <v>143</v>
      </c>
      <c r="B20" s="31">
        <f ca="1">([1]!RANDLOGNORMAL('Transportation Survey Answers'!$W$2,'Transportation Survey Answers'!$W$3))*19</f>
        <v>38198.842940470073</v>
      </c>
      <c r="D20" s="130" t="s">
        <v>143</v>
      </c>
      <c r="E20" s="131">
        <f ca="1">[1]!RANDLOGNORMAL('Transportation Survey Answers'!W2,'Transportation Survey Answers'!W3)*0</f>
        <v>0</v>
      </c>
      <c r="G20" s="134" t="s">
        <v>143</v>
      </c>
      <c r="H20" s="125">
        <f ca="1">[1]!RANDLOGNORMAL('Transportation Survey Answers'!W2,'Transportation Survey Answers'!W3)*0</f>
        <v>0</v>
      </c>
    </row>
    <row r="21" spans="1:9">
      <c r="A21" s="30" t="s">
        <v>131</v>
      </c>
      <c r="B21" s="31">
        <f ca="1">[1]!RANDLOGNORMAL('Survey Q4'!E25,'Survey Q4'!E26)</f>
        <v>23600.309087152855</v>
      </c>
      <c r="D21" s="130" t="s">
        <v>131</v>
      </c>
      <c r="E21" s="131">
        <f ca="1">[1]!RANDLOGNORMAL('Survey Q4'!E25,'Survey Q4'!E26)/20</f>
        <v>716.84795259842713</v>
      </c>
      <c r="G21" s="2" t="s">
        <v>131</v>
      </c>
      <c r="H21" s="125">
        <f ca="1">[1]!RANDLOGNORMAL('Survey Q4'!E25,'Survey Q4'!E26)/20</f>
        <v>108.92826118404101</v>
      </c>
    </row>
    <row r="22" spans="1:9">
      <c r="A22" s="30" t="s">
        <v>132</v>
      </c>
      <c r="B22" s="31">
        <f ca="1">[1]!RANDLOGNORMAL('Survey Q4'!F25,'Survey Q4'!F26)</f>
        <v>268831.9284520059</v>
      </c>
      <c r="D22" s="130" t="s">
        <v>132</v>
      </c>
      <c r="E22" s="131">
        <f ca="1">[1]!RANDLOGNORMAL('Survey Q4'!F25,'Survey Q4'!F26)/20</f>
        <v>3806.7353669468721</v>
      </c>
      <c r="G22" s="2" t="s">
        <v>132</v>
      </c>
      <c r="H22" s="125">
        <f ca="1">[1]!RANDLOGNORMAL('Survey Q4'!F25,'Survey Q4'!F26)/20</f>
        <v>22494.123200829436</v>
      </c>
    </row>
    <row r="23" spans="1:9" ht="45">
      <c r="A23" s="30" t="s">
        <v>142</v>
      </c>
      <c r="B23" s="31">
        <f ca="1">[1]!RANDLOGNORMAL('Survey Q4'!C25,'Survey Q4'!C26)</f>
        <v>524591.98969606694</v>
      </c>
      <c r="D23" s="130" t="s">
        <v>142</v>
      </c>
      <c r="E23" s="131">
        <f ca="1">[1]!RANDLOGNORMAL('Survey Q4'!C25,'Survey Q4'!C26)/20</f>
        <v>8314.7034257122559</v>
      </c>
      <c r="G23" s="2" t="s">
        <v>142</v>
      </c>
      <c r="H23" s="125">
        <f ca="1">[1]!RANDLOGNORMAL('Survey Q4'!C25,'Survey Q4'!C26)/20</f>
        <v>13888.73220189363</v>
      </c>
    </row>
    <row r="24" spans="1:9" ht="30">
      <c r="A24" s="30" t="s">
        <v>103</v>
      </c>
      <c r="B24" s="31">
        <f ca="1">[1]!RANDLOGNORMAL('Survey Q4'!D25,'Survey Q4'!D26)</f>
        <v>42191.626524249863</v>
      </c>
      <c r="D24" s="130" t="s">
        <v>103</v>
      </c>
      <c r="E24" s="131">
        <f ca="1">[1]!RANDLOGNORMAL('Survey Q4'!D25,'Survey Q4'!D26)/20</f>
        <v>1016.8489700565266</v>
      </c>
      <c r="G24" s="136" t="s">
        <v>103</v>
      </c>
      <c r="H24" s="137">
        <f ca="1">[1]!RANDLOGNORMAL('Survey Q4'!D25,'Survey Q4'!D26)/20</f>
        <v>482.03537665103704</v>
      </c>
    </row>
    <row r="25" spans="1:9" ht="30">
      <c r="A25" s="30" t="s">
        <v>1368</v>
      </c>
      <c r="B25" s="206">
        <f>0</f>
        <v>0</v>
      </c>
      <c r="D25" s="130" t="s">
        <v>1368</v>
      </c>
      <c r="E25" s="207">
        <f>0</f>
        <v>0</v>
      </c>
      <c r="G25" s="136" t="s">
        <v>1368</v>
      </c>
      <c r="H25" s="208">
        <f>0</f>
        <v>0</v>
      </c>
    </row>
    <row r="26" spans="1:9" ht="45">
      <c r="A26" s="138" t="s">
        <v>73</v>
      </c>
      <c r="B26" s="139">
        <f ca="1">[1]!RANDBINOMIAL(1,1-'Survey Q2'!$B$13)</f>
        <v>0</v>
      </c>
      <c r="C26" s="7"/>
      <c r="D26" s="140" t="s">
        <v>98</v>
      </c>
      <c r="E26" s="141">
        <f>1</f>
        <v>1</v>
      </c>
      <c r="F26" s="7"/>
      <c r="G26" s="142" t="s">
        <v>98</v>
      </c>
      <c r="H26" s="143">
        <f>1</f>
        <v>1</v>
      </c>
      <c r="I26" s="7"/>
    </row>
    <row r="27" spans="1:9" ht="45">
      <c r="A27" s="144" t="s">
        <v>74</v>
      </c>
      <c r="B27" s="145">
        <f ca="1">1-B26</f>
        <v>1</v>
      </c>
      <c r="C27" s="7"/>
      <c r="D27" s="146" t="s">
        <v>74</v>
      </c>
      <c r="E27" s="147">
        <f>0</f>
        <v>0</v>
      </c>
      <c r="F27" s="7"/>
      <c r="G27" s="148" t="s">
        <v>74</v>
      </c>
      <c r="H27" s="149">
        <f>0</f>
        <v>0</v>
      </c>
      <c r="I27" s="7"/>
    </row>
    <row r="28" spans="1:9" ht="30">
      <c r="A28" s="144" t="s">
        <v>1372</v>
      </c>
      <c r="B28" s="145">
        <f ca="1">BETAINV(RAND(),'RCT Synthesis'!E13,('RCT Synthesis'!E8-'RCT Synthesis'!E13))</f>
        <v>0.65419016706051014</v>
      </c>
      <c r="C28" s="7"/>
      <c r="D28" s="146" t="s">
        <v>1373</v>
      </c>
      <c r="E28" s="147">
        <f ca="1">BETAINV(RAND(),'RCT Synthesis'!$E$25,('RCT Synthesis'!$E$20-'RCT Synthesis'!$E$25))</f>
        <v>0.72511311190232164</v>
      </c>
      <c r="F28" s="7"/>
      <c r="G28" s="148" t="s">
        <v>1373</v>
      </c>
      <c r="H28" s="149">
        <f ca="1">BETAINV(RAND(),'RCT Synthesis'!$E$25,('RCT Synthesis'!$E$20-'RCT Synthesis'!$E$25))</f>
        <v>0.76373444653923983</v>
      </c>
      <c r="I28" s="7"/>
    </row>
    <row r="29" spans="1:9" ht="60">
      <c r="A29" s="138" t="s">
        <v>91</v>
      </c>
      <c r="B29" s="139">
        <f ca="1">(B19+B20+B21+B22+B23+B24+B25+(B27*B10))/B28</f>
        <v>1429040.0237003337</v>
      </c>
      <c r="C29" s="7"/>
      <c r="D29" s="153" t="s">
        <v>100</v>
      </c>
      <c r="E29" s="154">
        <f ca="1">(E19+E20+E21+E22+E23+E24+E25+(E27*E10))/E28</f>
        <v>28351.351089111522</v>
      </c>
      <c r="F29" s="7"/>
      <c r="G29" s="159" t="s">
        <v>147</v>
      </c>
      <c r="H29" s="160">
        <f ca="1">(H19+H20+H21+H22+H23+H24+H25+(H27*H10))/H28</f>
        <v>76728.306339270639</v>
      </c>
      <c r="I29" s="7"/>
    </row>
    <row r="30" spans="1:9" ht="75">
      <c r="A30" s="30" t="s">
        <v>90</v>
      </c>
      <c r="B30" s="31">
        <f ca="1">((B9+(B10*B26))+(B11*(B12*B15)+B11*(B13*B16)+B11*(B14*B17)))/B28</f>
        <v>150515.80163235238</v>
      </c>
      <c r="D30" s="130" t="s">
        <v>99</v>
      </c>
      <c r="E30" s="155">
        <f ca="1">((E9+(E10*E26))+(E11*(E12*E15)+E11*(E13*E16)+E11*(E14*E17)))/E28</f>
        <v>785805.68815663515</v>
      </c>
      <c r="G30" s="2" t="s">
        <v>146</v>
      </c>
      <c r="H30" s="137">
        <f ca="1">((H9+(H10*H26))+(H11*(H12*H15)+H11*(H13*H16)+H11*(H14*H17)))/H28</f>
        <v>767843.20836087374</v>
      </c>
    </row>
    <row r="31" spans="1:9" ht="60">
      <c r="A31" s="30" t="s">
        <v>92</v>
      </c>
      <c r="B31" s="31">
        <f ca="1">B29+B30</f>
        <v>1579555.8253326861</v>
      </c>
      <c r="D31" s="130" t="s">
        <v>101</v>
      </c>
      <c r="E31" s="155">
        <f ca="1">E29+E30</f>
        <v>814157.03924574668</v>
      </c>
      <c r="G31" s="2" t="s">
        <v>148</v>
      </c>
      <c r="H31" s="137">
        <f ca="1">H29+H30</f>
        <v>844571.51470014441</v>
      </c>
    </row>
    <row r="32" spans="1:9" ht="60">
      <c r="A32" s="138" t="s">
        <v>1110</v>
      </c>
      <c r="B32" s="24">
        <f ca="1">B29/'Economic Inidicators'!$F$4</f>
        <v>696.62574699229367</v>
      </c>
      <c r="D32" s="156" t="s">
        <v>1113</v>
      </c>
      <c r="E32" s="157">
        <f ca="1">E29/'Economic Inidicators'!$F$4</f>
        <v>13.820663384606981</v>
      </c>
      <c r="G32" s="159" t="s">
        <v>1116</v>
      </c>
      <c r="H32" s="125">
        <f ca="1">H29/'Economic Inidicators'!$F$4</f>
        <v>37.403370677220778</v>
      </c>
    </row>
    <row r="33" spans="1:8" ht="90">
      <c r="A33" s="30" t="s">
        <v>1111</v>
      </c>
      <c r="B33" s="24">
        <f ca="1">B30/'Economic Inidicators'!$F$4</f>
        <v>73.373160308537891</v>
      </c>
      <c r="D33" s="158" t="s">
        <v>1114</v>
      </c>
      <c r="E33" s="157">
        <f ca="1">E30/'Economic Inidicators'!$F$4</f>
        <v>383.06308110632767</v>
      </c>
      <c r="G33" s="136" t="s">
        <v>1117</v>
      </c>
      <c r="H33" s="125">
        <f ca="1">H30/'Economic Inidicators'!$F$4</f>
        <v>374.30676518932836</v>
      </c>
    </row>
    <row r="34" spans="1:8" ht="60">
      <c r="A34" s="30" t="s">
        <v>1112</v>
      </c>
      <c r="B34" s="24">
        <f ca="1">B31/'Economic Inidicators'!$F$4</f>
        <v>769.99890730083155</v>
      </c>
      <c r="D34" s="158" t="s">
        <v>1115</v>
      </c>
      <c r="E34" s="157">
        <f ca="1">E31/'Economic Inidicators'!$F$4</f>
        <v>396.88374449093465</v>
      </c>
      <c r="G34" s="136" t="s">
        <v>1118</v>
      </c>
      <c r="H34" s="125">
        <f ca="1">H31/'Economic Inidicators'!$F$4</f>
        <v>411.71013586654919</v>
      </c>
    </row>
    <row r="37" spans="1:8" hidden="1"/>
    <row r="38" spans="1:8" hidden="1"/>
    <row r="39" spans="1:8" hidden="1"/>
  </sheetData>
  <mergeCells count="6">
    <mergeCell ref="A1:H1"/>
    <mergeCell ref="J8:K8"/>
    <mergeCell ref="J4:K6"/>
    <mergeCell ref="G3:H3"/>
    <mergeCell ref="D3:E3"/>
    <mergeCell ref="A3:B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C33" sqref="C33"/>
    </sheetView>
  </sheetViews>
  <sheetFormatPr baseColWidth="10" defaultRowHeight="15" x14ac:dyDescent="0"/>
  <cols>
    <col min="2" max="2" width="13.33203125" bestFit="1" customWidth="1"/>
    <col min="3" max="3" width="10.5" customWidth="1"/>
    <col min="4" max="6" width="12.1640625" bestFit="1" customWidth="1"/>
    <col min="9" max="9" width="11.1640625" bestFit="1" customWidth="1"/>
  </cols>
  <sheetData>
    <row r="1" spans="1:12" s="3" customFormat="1">
      <c r="A1" s="266" t="s">
        <v>134</v>
      </c>
      <c r="B1" s="266"/>
      <c r="C1" s="266"/>
      <c r="D1" s="266"/>
      <c r="E1" s="266"/>
      <c r="F1" s="266"/>
      <c r="G1" s="266"/>
      <c r="H1" s="266"/>
      <c r="I1" s="266"/>
    </row>
    <row r="2" spans="1:12" s="3" customFormat="1" ht="45">
      <c r="A2" s="35"/>
      <c r="B2" s="33" t="s">
        <v>128</v>
      </c>
      <c r="C2" s="34" t="s">
        <v>129</v>
      </c>
      <c r="D2" s="33" t="s">
        <v>130</v>
      </c>
      <c r="E2" s="33" t="s">
        <v>131</v>
      </c>
      <c r="F2" s="33" t="s">
        <v>132</v>
      </c>
      <c r="G2" s="33" t="s">
        <v>133</v>
      </c>
      <c r="H2" s="33"/>
      <c r="I2" s="33" t="s">
        <v>62</v>
      </c>
    </row>
    <row r="3" spans="1:12">
      <c r="A3" t="s">
        <v>106</v>
      </c>
      <c r="B3">
        <v>100000</v>
      </c>
      <c r="C3">
        <v>120000</v>
      </c>
      <c r="D3">
        <v>40000</v>
      </c>
      <c r="E3">
        <v>0</v>
      </c>
      <c r="F3">
        <v>0</v>
      </c>
      <c r="G3">
        <v>0</v>
      </c>
      <c r="I3">
        <f t="shared" ref="I3:I13" si="0">SUM(B3:G3)</f>
        <v>260000</v>
      </c>
    </row>
    <row r="4" spans="1:12">
      <c r="A4" t="s">
        <v>107</v>
      </c>
      <c r="B4">
        <v>320000</v>
      </c>
      <c r="C4">
        <v>0</v>
      </c>
      <c r="D4">
        <v>40000</v>
      </c>
      <c r="E4">
        <v>0</v>
      </c>
      <c r="F4">
        <v>0</v>
      </c>
      <c r="G4">
        <v>0</v>
      </c>
      <c r="I4">
        <f t="shared" si="0"/>
        <v>360000</v>
      </c>
    </row>
    <row r="5" spans="1:12">
      <c r="A5" t="s">
        <v>108</v>
      </c>
      <c r="C5">
        <v>300000</v>
      </c>
      <c r="D5">
        <v>30000</v>
      </c>
      <c r="F5">
        <v>150000</v>
      </c>
      <c r="I5">
        <f t="shared" si="0"/>
        <v>480000</v>
      </c>
    </row>
    <row r="6" spans="1:12">
      <c r="A6" t="s">
        <v>109</v>
      </c>
      <c r="B6">
        <v>80000</v>
      </c>
      <c r="C6">
        <v>80000</v>
      </c>
      <c r="D6">
        <v>20000</v>
      </c>
      <c r="F6">
        <v>150000</v>
      </c>
      <c r="I6">
        <f t="shared" si="0"/>
        <v>330000</v>
      </c>
    </row>
    <row r="7" spans="1:12">
      <c r="A7" t="s">
        <v>110</v>
      </c>
      <c r="B7">
        <v>1000000</v>
      </c>
      <c r="C7">
        <v>240000</v>
      </c>
      <c r="D7">
        <v>0</v>
      </c>
      <c r="E7">
        <v>0</v>
      </c>
      <c r="F7">
        <v>272000</v>
      </c>
      <c r="I7">
        <f t="shared" si="0"/>
        <v>1512000</v>
      </c>
    </row>
    <row r="8" spans="1:12">
      <c r="A8" t="s">
        <v>111</v>
      </c>
      <c r="B8">
        <v>80000</v>
      </c>
      <c r="C8">
        <v>600000</v>
      </c>
      <c r="D8">
        <v>300000</v>
      </c>
      <c r="E8">
        <v>400000</v>
      </c>
      <c r="F8">
        <v>300000</v>
      </c>
      <c r="I8">
        <f t="shared" si="0"/>
        <v>1680000</v>
      </c>
    </row>
    <row r="9" spans="1:12">
      <c r="A9" t="s">
        <v>112</v>
      </c>
      <c r="C9">
        <v>0</v>
      </c>
      <c r="D9">
        <v>0</v>
      </c>
      <c r="E9">
        <v>0</v>
      </c>
      <c r="F9">
        <v>0</v>
      </c>
      <c r="I9">
        <f t="shared" si="0"/>
        <v>0</v>
      </c>
    </row>
    <row r="10" spans="1:12">
      <c r="A10" t="s">
        <v>113</v>
      </c>
      <c r="I10">
        <f t="shared" si="0"/>
        <v>0</v>
      </c>
    </row>
    <row r="11" spans="1:12">
      <c r="A11" t="s">
        <v>114</v>
      </c>
      <c r="B11">
        <v>600000</v>
      </c>
      <c r="C11">
        <v>160000</v>
      </c>
      <c r="I11">
        <f t="shared" si="0"/>
        <v>760000</v>
      </c>
    </row>
    <row r="12" spans="1:12">
      <c r="A12" t="s">
        <v>149</v>
      </c>
      <c r="B12">
        <v>1200000</v>
      </c>
      <c r="C12" s="36">
        <v>400000</v>
      </c>
      <c r="D12">
        <v>0</v>
      </c>
      <c r="E12">
        <v>0</v>
      </c>
      <c r="F12">
        <v>400000</v>
      </c>
      <c r="I12">
        <f t="shared" si="0"/>
        <v>2000000</v>
      </c>
      <c r="L12" t="s">
        <v>150</v>
      </c>
    </row>
    <row r="13" spans="1:12">
      <c r="A13" t="s">
        <v>1127</v>
      </c>
      <c r="B13">
        <v>320000</v>
      </c>
      <c r="C13">
        <v>480000</v>
      </c>
      <c r="D13">
        <v>0</v>
      </c>
      <c r="E13">
        <v>0</v>
      </c>
      <c r="F13">
        <v>0</v>
      </c>
      <c r="I13">
        <f t="shared" si="0"/>
        <v>800000</v>
      </c>
    </row>
    <row r="24" spans="1:9">
      <c r="A24" s="200" t="s">
        <v>1102</v>
      </c>
    </row>
    <row r="25" spans="1:9">
      <c r="A25" t="s">
        <v>140</v>
      </c>
      <c r="B25">
        <f t="shared" ref="B25:G25" si="1">AVERAGE(B3:B21)</f>
        <v>462500</v>
      </c>
      <c r="C25">
        <f t="shared" si="1"/>
        <v>238000</v>
      </c>
      <c r="D25">
        <f>AVERAGE(D3:D13)</f>
        <v>47777.777777777781</v>
      </c>
      <c r="E25">
        <f t="shared" si="1"/>
        <v>57142.857142857145</v>
      </c>
      <c r="F25">
        <f t="shared" si="1"/>
        <v>141333.33333333334</v>
      </c>
      <c r="G25">
        <f t="shared" si="1"/>
        <v>0</v>
      </c>
      <c r="I25">
        <f>AVERAGE(I3:I24)</f>
        <v>743818.18181818177</v>
      </c>
    </row>
    <row r="26" spans="1:9">
      <c r="A26" t="s">
        <v>141</v>
      </c>
      <c r="B26">
        <f>_xlfn.STDEV.P(B3:B24)</f>
        <v>405639.92653583793</v>
      </c>
      <c r="C26">
        <f>_xlfn.STDEV.P(C3:C24)</f>
        <v>194411.93379008397</v>
      </c>
      <c r="D26">
        <f>_xlfn.STDEV.P(D3:D13)</f>
        <v>90649.235797205067</v>
      </c>
      <c r="E26">
        <f>_xlfn.STDEV.P(E4:E24)</f>
        <v>149071.19849998597</v>
      </c>
      <c r="F26">
        <f>_xlfn.STDEV.P(F3:F24)</f>
        <v>144993.48644374032</v>
      </c>
      <c r="G26">
        <f>_xlfn.STDEV.P(G3:G11)</f>
        <v>0</v>
      </c>
      <c r="I26">
        <f>_xlfn.STDEV.P(I3:I24)</f>
        <v>658974.66059461283</v>
      </c>
    </row>
    <row r="27" spans="1:9">
      <c r="A27" s="13" t="s">
        <v>1359</v>
      </c>
    </row>
    <row r="28" spans="1:9">
      <c r="A28" t="s">
        <v>140</v>
      </c>
      <c r="B28" s="198">
        <f>B25/'Economic Inidicators'!$F$4</f>
        <v>225.45863141723885</v>
      </c>
      <c r="C28" s="198">
        <f>C25/'Economic Inidicators'!$F$4</f>
        <v>116.01979303200616</v>
      </c>
      <c r="D28" s="198">
        <f>D25/'Economic Inidicators'!$F$4</f>
        <v>23.290621383642694</v>
      </c>
      <c r="E28" s="198">
        <f>E25/'Economic Inidicators'!$F$4</f>
        <v>27.855892684755382</v>
      </c>
      <c r="F28" s="198">
        <f>F25/'Economic Inidicators'!$F$4</f>
        <v>68.896907906961644</v>
      </c>
    </row>
    <row r="29" spans="1:9">
      <c r="A29" t="s">
        <v>141</v>
      </c>
      <c r="B29" s="198">
        <f>B26/'Economic Inidicators'!$F$4</f>
        <v>197.74058958910126</v>
      </c>
      <c r="C29" s="198">
        <f>C26/'Economic Inidicators'!$F$4</f>
        <v>94.771564375116085</v>
      </c>
      <c r="D29" s="198">
        <f>D26/'Economic Inidicators'!$F$4</f>
        <v>44.189519225635529</v>
      </c>
      <c r="E29" s="198">
        <f>E26/'Economic Inidicators'!$F$4</f>
        <v>72.668947886560844</v>
      </c>
      <c r="F29" s="198">
        <f>F26/'Economic Inidicators'!$F$4</f>
        <v>70.681152471393872</v>
      </c>
    </row>
  </sheetData>
  <mergeCells count="1">
    <mergeCell ref="A1:I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6" sqref="H16"/>
    </sheetView>
  </sheetViews>
  <sheetFormatPr baseColWidth="10" defaultRowHeight="15" x14ac:dyDescent="0"/>
  <sheetData>
    <row r="1" spans="1:9">
      <c r="A1" s="32" t="s">
        <v>135</v>
      </c>
      <c r="B1" s="32"/>
      <c r="C1" s="32"/>
    </row>
    <row r="2" spans="1:9">
      <c r="A2" t="s">
        <v>138</v>
      </c>
      <c r="B2" t="s">
        <v>137</v>
      </c>
    </row>
    <row r="3" spans="1:9">
      <c r="A3" t="s">
        <v>106</v>
      </c>
      <c r="B3">
        <v>24</v>
      </c>
      <c r="I3" t="s">
        <v>136</v>
      </c>
    </row>
    <row r="4" spans="1:9">
      <c r="A4" t="s">
        <v>107</v>
      </c>
      <c r="B4">
        <v>1</v>
      </c>
    </row>
    <row r="5" spans="1:9">
      <c r="A5" t="s">
        <v>108</v>
      </c>
    </row>
    <row r="6" spans="1:9">
      <c r="A6" t="s">
        <v>109</v>
      </c>
    </row>
    <row r="7" spans="1:9">
      <c r="A7" t="s">
        <v>110</v>
      </c>
      <c r="B7">
        <v>6</v>
      </c>
    </row>
    <row r="8" spans="1:9">
      <c r="A8" t="s">
        <v>111</v>
      </c>
      <c r="B8">
        <v>12</v>
      </c>
    </row>
    <row r="9" spans="1:9">
      <c r="A9" t="s">
        <v>112</v>
      </c>
      <c r="B9">
        <v>24</v>
      </c>
    </row>
    <row r="10" spans="1:9">
      <c r="A10" t="s">
        <v>113</v>
      </c>
    </row>
    <row r="11" spans="1:9">
      <c r="A11" t="s">
        <v>114</v>
      </c>
      <c r="B11">
        <v>6</v>
      </c>
    </row>
    <row r="12" spans="1:9">
      <c r="A12" t="s">
        <v>149</v>
      </c>
      <c r="B12">
        <v>4</v>
      </c>
    </row>
    <row r="13" spans="1:9">
      <c r="A13" t="s">
        <v>1127</v>
      </c>
      <c r="B13">
        <v>9.1999999999999993</v>
      </c>
    </row>
    <row r="15" spans="1:9">
      <c r="B15">
        <f>AVERAGE(B3:B13)</f>
        <v>10.775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4"/>
  <sheetViews>
    <sheetView tabSelected="1" workbookViewId="0">
      <pane ySplit="1" topLeftCell="A6" activePane="bottomLeft" state="frozen"/>
      <selection pane="bottomLeft" activeCell="AD41" sqref="AD41"/>
    </sheetView>
  </sheetViews>
  <sheetFormatPr baseColWidth="10" defaultRowHeight="15" x14ac:dyDescent="0"/>
  <cols>
    <col min="1" max="1" width="27.5" style="23" bestFit="1" customWidth="1"/>
    <col min="4" max="4" width="10.83203125" style="122"/>
    <col min="5" max="5" width="21.5" style="122" bestFit="1" customWidth="1"/>
    <col min="6" max="7" width="10.83203125" style="122"/>
    <col min="8" max="8" width="13.5" style="22" customWidth="1"/>
    <col min="9" max="9" width="18" style="22" customWidth="1"/>
    <col min="10" max="11" width="10.1640625" style="22" customWidth="1"/>
    <col min="12" max="12" width="15.83203125" bestFit="1" customWidth="1"/>
    <col min="13" max="13" width="20" customWidth="1"/>
    <col min="16" max="16" width="10.83203125" style="22"/>
    <col min="17" max="17" width="19.1640625" style="22" customWidth="1"/>
    <col min="18" max="21" width="10.83203125" style="22"/>
    <col min="22" max="22" width="19.83203125" style="22" customWidth="1"/>
    <col min="23" max="23" width="13.5" style="228" customWidth="1"/>
    <col min="24" max="24" width="11.6640625" style="22" customWidth="1"/>
    <col min="25" max="16384" width="10.83203125" style="22"/>
  </cols>
  <sheetData>
    <row r="1" spans="1:27" ht="75">
      <c r="A1" s="118" t="s">
        <v>1123</v>
      </c>
      <c r="B1" s="111" t="s">
        <v>76</v>
      </c>
      <c r="C1" s="111" t="s">
        <v>1363</v>
      </c>
      <c r="D1" s="172"/>
      <c r="E1" s="167" t="s">
        <v>1124</v>
      </c>
      <c r="F1" s="167" t="s">
        <v>76</v>
      </c>
      <c r="G1" s="167" t="s">
        <v>1362</v>
      </c>
      <c r="I1" s="184" t="s">
        <v>1095</v>
      </c>
      <c r="J1" s="185" t="s">
        <v>76</v>
      </c>
      <c r="K1" s="185" t="s">
        <v>1361</v>
      </c>
      <c r="L1" s="22"/>
      <c r="M1" s="151" t="s">
        <v>1125</v>
      </c>
      <c r="N1" s="151" t="s">
        <v>76</v>
      </c>
      <c r="O1" s="164" t="s">
        <v>1360</v>
      </c>
      <c r="Q1" s="183" t="s">
        <v>1122</v>
      </c>
      <c r="R1" s="183" t="s">
        <v>1121</v>
      </c>
      <c r="S1" s="171"/>
      <c r="V1" s="119" t="s">
        <v>1096</v>
      </c>
      <c r="W1" s="113" t="s">
        <v>1094</v>
      </c>
      <c r="X1" s="202" t="s">
        <v>1364</v>
      </c>
    </row>
    <row r="2" spans="1:27">
      <c r="A2" s="116" t="s">
        <v>64</v>
      </c>
      <c r="B2" s="269">
        <f>SUMPRODUCT(B8:B67,C8:C67)/SUM(B8:B67)</f>
        <v>43169.642857142855</v>
      </c>
      <c r="C2" s="270"/>
      <c r="D2" s="175"/>
      <c r="E2" s="161" t="s">
        <v>64</v>
      </c>
      <c r="F2" s="266">
        <f>SUMPRODUCT(G8:G38,F8:F38)/SUM(F8:F38)</f>
        <v>52018.518518518518</v>
      </c>
      <c r="G2" s="266"/>
      <c r="I2" s="161" t="s">
        <v>64</v>
      </c>
      <c r="J2" s="266">
        <f>SUMPRODUCT(K8:K41,J8:J41)/SUM(J8:J41)</f>
        <v>7868.7845303867407</v>
      </c>
      <c r="K2" s="266"/>
      <c r="L2" s="22"/>
      <c r="M2" s="161" t="s">
        <v>64</v>
      </c>
      <c r="N2" s="272">
        <f>SUMPRODUCT(O8:O80,N8:N80)/SUM(N8:N80)</f>
        <v>19223.684210526317</v>
      </c>
      <c r="O2" s="273"/>
      <c r="P2" s="23"/>
      <c r="Q2" s="161" t="s">
        <v>64</v>
      </c>
      <c r="R2" s="178">
        <f>SUMPRODUCT(Q8:Q205,R8:R205)/SUM(Q8:Q205)</f>
        <v>21250.422654268808</v>
      </c>
      <c r="S2" s="179"/>
      <c r="T2" s="23"/>
      <c r="V2" s="116" t="s">
        <v>64</v>
      </c>
      <c r="W2" s="117">
        <f>AVERAGE(W8:W101)</f>
        <v>3787.2340425531916</v>
      </c>
      <c r="X2" s="204">
        <f>W2*19</f>
        <v>71957.446808510635</v>
      </c>
      <c r="Z2" s="267" t="s">
        <v>1376</v>
      </c>
      <c r="AA2" s="267"/>
    </row>
    <row r="3" spans="1:27">
      <c r="A3" s="161" t="s">
        <v>1119</v>
      </c>
      <c r="B3" s="271">
        <f>SUMPRODUCT(B8:B67,(C8:C67-B2)^2)/(SUM(B8:B67)-1)</f>
        <v>1323876367.4388666</v>
      </c>
      <c r="C3" s="271"/>
      <c r="D3" s="176"/>
      <c r="E3" s="161" t="s">
        <v>1119</v>
      </c>
      <c r="F3" s="271">
        <f>SUMPRODUCT(F8:F38,(G8:G38-F2)^2)/(SUM(F8:F38)-1)</f>
        <v>1772848707.1977639</v>
      </c>
      <c r="G3" s="271"/>
      <c r="I3" s="161" t="s">
        <v>1119</v>
      </c>
      <c r="J3" s="271">
        <f>SUMPRODUCT(J8:J41,(K8:K41-J2)^2)/(SUM(J8:J41)-1)</f>
        <v>4045534.0699815843</v>
      </c>
      <c r="K3" s="271"/>
      <c r="L3" s="22"/>
      <c r="M3" s="161" t="s">
        <v>1119</v>
      </c>
      <c r="N3" s="276">
        <f>SUMPRODUCT(N8:N80,(O8:O80-N2)^2)/(SUM(N8:N80)-1)</f>
        <v>52161881.500157565</v>
      </c>
      <c r="O3" s="277"/>
      <c r="P3" s="23"/>
      <c r="Q3" s="161" t="s">
        <v>1119</v>
      </c>
      <c r="R3" s="174">
        <f>SUMPRODUCT(Q8:Q205,(R8:R205-R2)^2)/(SUM(Q8:Q205)-1)</f>
        <v>360381662.25776035</v>
      </c>
      <c r="S3" s="180"/>
      <c r="T3" s="23"/>
      <c r="V3" s="116" t="s">
        <v>75</v>
      </c>
      <c r="W3" s="116">
        <f>_xlfn.STDEV.S(W8:W101)</f>
        <v>3755.6333040550653</v>
      </c>
      <c r="Z3" s="267"/>
      <c r="AA3" s="267"/>
    </row>
    <row r="4" spans="1:27">
      <c r="A4" s="161" t="s">
        <v>72</v>
      </c>
      <c r="B4" s="266">
        <f>SQRT(B3)</f>
        <v>36385.111892625348</v>
      </c>
      <c r="C4" s="266"/>
      <c r="E4" s="161" t="s">
        <v>72</v>
      </c>
      <c r="F4" s="266">
        <f>SQRT(F3)</f>
        <v>42105.209976887229</v>
      </c>
      <c r="G4" s="266"/>
      <c r="I4" s="161" t="s">
        <v>72</v>
      </c>
      <c r="J4" s="266">
        <f>SQRT(J3)</f>
        <v>2011.3513044671197</v>
      </c>
      <c r="K4" s="266"/>
      <c r="L4" s="22"/>
      <c r="M4" s="161" t="s">
        <v>72</v>
      </c>
      <c r="N4" s="272">
        <f>SQRT(N3)</f>
        <v>7222.3182912523016</v>
      </c>
      <c r="O4" s="273"/>
      <c r="Q4" s="161" t="s">
        <v>72</v>
      </c>
      <c r="R4" s="178">
        <f>SQRT(R3)</f>
        <v>18983.720980296785</v>
      </c>
      <c r="S4" s="179"/>
      <c r="V4" s="104"/>
      <c r="W4" s="115"/>
      <c r="Z4" s="267"/>
      <c r="AA4" s="267"/>
    </row>
    <row r="5" spans="1:27">
      <c r="A5" s="104"/>
      <c r="B5" s="115"/>
      <c r="C5" s="115"/>
      <c r="D5" s="173"/>
      <c r="E5" s="162"/>
      <c r="F5" s="274"/>
      <c r="G5" s="275"/>
      <c r="I5" s="162"/>
      <c r="J5" s="274"/>
      <c r="K5" s="275"/>
      <c r="L5" s="22"/>
      <c r="M5" s="162"/>
      <c r="N5" s="162"/>
      <c r="O5" s="163"/>
      <c r="Q5" s="162"/>
      <c r="R5" s="162"/>
      <c r="S5" s="181"/>
      <c r="V5" s="116" t="s">
        <v>1120</v>
      </c>
      <c r="W5" s="161">
        <f>W2/'Economic Inidicators'!$F$4</f>
        <v>1.8461937385747449</v>
      </c>
      <c r="X5" s="204">
        <f>W5*19</f>
        <v>35.077681032920154</v>
      </c>
      <c r="Z5" s="267"/>
      <c r="AA5" s="267"/>
    </row>
    <row r="6" spans="1:27">
      <c r="A6" s="116" t="s">
        <v>1120</v>
      </c>
      <c r="B6" s="272">
        <f>B2/'Economic Inidicators'!$F$4</f>
        <v>21.044256426686289</v>
      </c>
      <c r="C6" s="273"/>
      <c r="D6" s="173"/>
      <c r="E6" s="116" t="s">
        <v>1120</v>
      </c>
      <c r="F6" s="266">
        <f>F2/'Economic Inidicators'!$F$4</f>
        <v>25.357889715756716</v>
      </c>
      <c r="G6" s="266"/>
      <c r="I6" s="116" t="s">
        <v>1120</v>
      </c>
      <c r="J6" s="266">
        <f>J2/'Economic Inidicators'!$F$4</f>
        <v>3.8358603051635356</v>
      </c>
      <c r="K6" s="266"/>
      <c r="L6" s="22"/>
      <c r="M6" s="116" t="s">
        <v>1120</v>
      </c>
      <c r="N6" s="266">
        <f>N2/'Economic Inidicators'!$F$4</f>
        <v>9.3711254765458314</v>
      </c>
      <c r="O6" s="266"/>
      <c r="Q6" s="116" t="s">
        <v>1120</v>
      </c>
      <c r="R6" s="201">
        <f>R2/'Economic Inidicators'!$F$4</f>
        <v>10.359116126852614</v>
      </c>
      <c r="S6" s="179"/>
      <c r="V6" s="116" t="s">
        <v>72</v>
      </c>
      <c r="W6" s="161">
        <f>W3/'Economic Inidicators'!$F$4</f>
        <v>1.8307890699183955</v>
      </c>
      <c r="Z6" s="267"/>
      <c r="AA6" s="267"/>
    </row>
    <row r="7" spans="1:27">
      <c r="A7" s="116" t="s">
        <v>72</v>
      </c>
      <c r="B7" s="272">
        <f>B3/'Economic Inidicators'!$F$4</f>
        <v>645360.76533706486</v>
      </c>
      <c r="C7" s="273"/>
      <c r="E7" s="116" t="s">
        <v>72</v>
      </c>
      <c r="F7" s="266">
        <f>F4/'Economic Inidicators'!$F$4</f>
        <v>20.525368685242089</v>
      </c>
      <c r="G7" s="266"/>
      <c r="I7" s="116" t="s">
        <v>72</v>
      </c>
      <c r="J7" s="266">
        <f>J4/'Economic Inidicators'!$F$4</f>
        <v>0.9804897565501296</v>
      </c>
      <c r="K7" s="266"/>
      <c r="L7" s="22"/>
      <c r="M7" s="116" t="s">
        <v>72</v>
      </c>
      <c r="N7" s="266">
        <f>N4/'Economic Inidicators'!$F$4</f>
        <v>3.5207221569847245</v>
      </c>
      <c r="O7" s="266"/>
      <c r="Q7" s="116" t="s">
        <v>72</v>
      </c>
      <c r="R7" s="178">
        <f>R4/'Economic Inidicators'!$F$4</f>
        <v>9.2541486517285119</v>
      </c>
      <c r="S7" s="179"/>
      <c r="V7" s="104"/>
      <c r="W7" s="115"/>
      <c r="Z7" s="267"/>
      <c r="AA7" s="267"/>
    </row>
    <row r="8" spans="1:27">
      <c r="A8" s="182" t="s">
        <v>1377</v>
      </c>
      <c r="B8" s="177">
        <v>1</v>
      </c>
      <c r="C8" s="112">
        <v>4500</v>
      </c>
      <c r="D8" s="6"/>
      <c r="E8" s="168" t="s">
        <v>1437</v>
      </c>
      <c r="F8" s="169">
        <v>7</v>
      </c>
      <c r="G8" s="170">
        <v>10000</v>
      </c>
      <c r="I8" s="186" t="s">
        <v>1468</v>
      </c>
      <c r="J8" s="187">
        <v>4</v>
      </c>
      <c r="K8" s="187">
        <v>5000</v>
      </c>
      <c r="L8" s="22"/>
      <c r="M8" s="165" t="s">
        <v>1518</v>
      </c>
      <c r="N8" s="166">
        <v>55</v>
      </c>
      <c r="O8" s="152">
        <v>30000</v>
      </c>
      <c r="Q8" s="177">
        <v>1</v>
      </c>
      <c r="R8" s="112">
        <v>4500</v>
      </c>
      <c r="S8" s="171"/>
      <c r="V8" s="114" t="s">
        <v>1592</v>
      </c>
      <c r="W8" s="33">
        <v>0</v>
      </c>
      <c r="Z8" s="267"/>
      <c r="AA8" s="267"/>
    </row>
    <row r="9" spans="1:27">
      <c r="A9" s="182" t="s">
        <v>1378</v>
      </c>
      <c r="B9" s="177">
        <v>3</v>
      </c>
      <c r="C9" s="112">
        <v>17000</v>
      </c>
      <c r="D9" s="6"/>
      <c r="E9" s="168" t="s">
        <v>1438</v>
      </c>
      <c r="F9" s="169">
        <v>5</v>
      </c>
      <c r="G9" s="170">
        <v>100000</v>
      </c>
      <c r="I9" s="186" t="s">
        <v>1469</v>
      </c>
      <c r="J9" s="187">
        <v>3</v>
      </c>
      <c r="K9" s="187">
        <v>5000</v>
      </c>
      <c r="L9" s="22"/>
      <c r="M9" s="165" t="s">
        <v>1519</v>
      </c>
      <c r="N9" s="166">
        <v>50</v>
      </c>
      <c r="O9" s="152">
        <v>12000</v>
      </c>
      <c r="Q9" s="177">
        <v>3</v>
      </c>
      <c r="R9" s="112">
        <v>17000</v>
      </c>
      <c r="S9" s="171"/>
      <c r="V9" s="114" t="s">
        <v>1592</v>
      </c>
      <c r="W9" s="33">
        <v>0</v>
      </c>
      <c r="Z9" s="267"/>
      <c r="AA9" s="267"/>
    </row>
    <row r="10" spans="1:27">
      <c r="A10" s="182" t="s">
        <v>1379</v>
      </c>
      <c r="B10" s="177">
        <v>1</v>
      </c>
      <c r="C10" s="112">
        <v>17000</v>
      </c>
      <c r="D10" s="6"/>
      <c r="E10" s="168" t="s">
        <v>1439</v>
      </c>
      <c r="F10" s="169">
        <v>5</v>
      </c>
      <c r="G10" s="170">
        <v>14000</v>
      </c>
      <c r="I10" s="186" t="s">
        <v>1470</v>
      </c>
      <c r="J10" s="187">
        <v>1</v>
      </c>
      <c r="K10" s="187">
        <v>5000</v>
      </c>
      <c r="L10" s="22"/>
      <c r="M10" s="165" t="s">
        <v>1520</v>
      </c>
      <c r="N10" s="166">
        <v>41</v>
      </c>
      <c r="O10" s="152">
        <v>15000</v>
      </c>
      <c r="Q10" s="177">
        <v>1</v>
      </c>
      <c r="R10" s="112">
        <v>17000</v>
      </c>
      <c r="S10" s="171"/>
      <c r="V10" s="114" t="s">
        <v>1592</v>
      </c>
      <c r="W10" s="33">
        <v>0</v>
      </c>
    </row>
    <row r="11" spans="1:27">
      <c r="A11" s="182" t="s">
        <v>1380</v>
      </c>
      <c r="B11" s="177">
        <v>7</v>
      </c>
      <c r="C11" s="112">
        <v>17000</v>
      </c>
      <c r="D11" s="6"/>
      <c r="E11" s="168" t="s">
        <v>1440</v>
      </c>
      <c r="F11" s="169">
        <v>4</v>
      </c>
      <c r="G11" s="170">
        <v>100000</v>
      </c>
      <c r="I11" s="186" t="s">
        <v>1471</v>
      </c>
      <c r="J11" s="187">
        <v>22</v>
      </c>
      <c r="K11" s="187">
        <v>6000</v>
      </c>
      <c r="L11" s="22"/>
      <c r="M11" s="165" t="s">
        <v>1521</v>
      </c>
      <c r="N11" s="166">
        <v>40</v>
      </c>
      <c r="O11" s="152">
        <v>11000</v>
      </c>
      <c r="Q11" s="177">
        <v>7</v>
      </c>
      <c r="R11" s="112">
        <v>17000</v>
      </c>
      <c r="S11" s="171"/>
      <c r="V11" s="114" t="s">
        <v>1593</v>
      </c>
      <c r="W11" s="33">
        <v>0</v>
      </c>
    </row>
    <row r="12" spans="1:27" ht="16" customHeight="1">
      <c r="A12" s="182" t="s">
        <v>1381</v>
      </c>
      <c r="B12" s="177">
        <v>3</v>
      </c>
      <c r="C12" s="112">
        <v>100000</v>
      </c>
      <c r="D12" s="6"/>
      <c r="E12" s="168" t="s">
        <v>1441</v>
      </c>
      <c r="F12" s="169">
        <v>2</v>
      </c>
      <c r="G12" s="170">
        <v>100000</v>
      </c>
      <c r="I12" s="186" t="s">
        <v>1472</v>
      </c>
      <c r="J12" s="187">
        <v>12</v>
      </c>
      <c r="K12" s="187">
        <v>6000</v>
      </c>
      <c r="L12" s="22"/>
      <c r="M12" s="165" t="s">
        <v>1522</v>
      </c>
      <c r="N12" s="166">
        <v>36</v>
      </c>
      <c r="O12" s="152">
        <v>14000</v>
      </c>
      <c r="Q12" s="177">
        <v>3</v>
      </c>
      <c r="R12" s="112">
        <v>100000</v>
      </c>
      <c r="S12" s="171"/>
      <c r="V12" s="114" t="s">
        <v>1594</v>
      </c>
      <c r="W12" s="33">
        <v>0</v>
      </c>
      <c r="Z12" s="268" t="s">
        <v>1690</v>
      </c>
      <c r="AA12" s="268"/>
    </row>
    <row r="13" spans="1:27">
      <c r="A13" s="182" t="s">
        <v>1382</v>
      </c>
      <c r="B13" s="177">
        <v>3</v>
      </c>
      <c r="C13" s="112">
        <v>100000</v>
      </c>
      <c r="D13" s="6"/>
      <c r="E13" s="168" t="s">
        <v>1442</v>
      </c>
      <c r="F13" s="169">
        <v>2</v>
      </c>
      <c r="G13" s="170">
        <v>100000</v>
      </c>
      <c r="I13" s="186" t="s">
        <v>1473</v>
      </c>
      <c r="J13" s="187">
        <v>11</v>
      </c>
      <c r="K13" s="187">
        <v>6000</v>
      </c>
      <c r="L13" s="22"/>
      <c r="M13" s="165" t="s">
        <v>1523</v>
      </c>
      <c r="N13" s="166">
        <v>30</v>
      </c>
      <c r="O13" s="152">
        <v>22000</v>
      </c>
      <c r="Q13" s="177">
        <v>3</v>
      </c>
      <c r="R13" s="112">
        <v>100000</v>
      </c>
      <c r="S13" s="171"/>
      <c r="V13" s="114" t="s">
        <v>1594</v>
      </c>
      <c r="W13" s="33">
        <v>0</v>
      </c>
      <c r="Z13" s="268"/>
      <c r="AA13" s="268"/>
    </row>
    <row r="14" spans="1:27">
      <c r="A14" s="182" t="s">
        <v>1383</v>
      </c>
      <c r="B14" s="177">
        <v>1</v>
      </c>
      <c r="C14" s="112">
        <v>45000</v>
      </c>
      <c r="D14" s="6"/>
      <c r="E14" s="168" t="s">
        <v>1443</v>
      </c>
      <c r="F14" s="169">
        <v>2</v>
      </c>
      <c r="G14" s="170">
        <v>70000</v>
      </c>
      <c r="I14" s="186" t="s">
        <v>1474</v>
      </c>
      <c r="J14" s="187">
        <v>4</v>
      </c>
      <c r="K14" s="187">
        <v>6000</v>
      </c>
      <c r="L14" s="22"/>
      <c r="M14" s="165" t="s">
        <v>1524</v>
      </c>
      <c r="N14" s="166">
        <v>25</v>
      </c>
      <c r="O14" s="152">
        <v>10000</v>
      </c>
      <c r="Q14" s="177">
        <v>1</v>
      </c>
      <c r="R14" s="112">
        <v>45000</v>
      </c>
      <c r="S14" s="171"/>
      <c r="V14" s="114" t="s">
        <v>1594</v>
      </c>
      <c r="W14" s="33">
        <v>0</v>
      </c>
      <c r="Z14" s="268"/>
      <c r="AA14" s="268"/>
    </row>
    <row r="15" spans="1:27">
      <c r="A15" s="182" t="s">
        <v>1384</v>
      </c>
      <c r="B15" s="177">
        <v>1</v>
      </c>
      <c r="C15" s="112">
        <v>17000</v>
      </c>
      <c r="D15" s="6"/>
      <c r="E15" s="168" t="s">
        <v>1444</v>
      </c>
      <c r="F15" s="169">
        <v>2</v>
      </c>
      <c r="G15" s="170">
        <v>70000</v>
      </c>
      <c r="I15" s="186" t="s">
        <v>1475</v>
      </c>
      <c r="J15" s="187">
        <v>1</v>
      </c>
      <c r="K15" s="187">
        <v>6000</v>
      </c>
      <c r="L15" s="22"/>
      <c r="M15" s="165" t="s">
        <v>1525</v>
      </c>
      <c r="N15" s="166">
        <v>24</v>
      </c>
      <c r="O15" s="152">
        <v>20000</v>
      </c>
      <c r="Q15" s="177">
        <v>1</v>
      </c>
      <c r="R15" s="112">
        <v>17000</v>
      </c>
      <c r="S15" s="171"/>
      <c r="V15" s="114" t="s">
        <v>1594</v>
      </c>
      <c r="W15" s="33">
        <v>0</v>
      </c>
      <c r="Z15" s="268"/>
      <c r="AA15" s="268"/>
    </row>
    <row r="16" spans="1:27">
      <c r="A16" s="182" t="s">
        <v>1385</v>
      </c>
      <c r="B16" s="177">
        <v>1</v>
      </c>
      <c r="C16" s="112">
        <v>17000</v>
      </c>
      <c r="D16" s="6"/>
      <c r="E16" s="168" t="s">
        <v>1445</v>
      </c>
      <c r="F16" s="169">
        <v>2</v>
      </c>
      <c r="G16" s="170">
        <v>6000</v>
      </c>
      <c r="I16" s="186" t="s">
        <v>1476</v>
      </c>
      <c r="J16" s="187">
        <v>1</v>
      </c>
      <c r="K16" s="187">
        <v>6000</v>
      </c>
      <c r="L16" s="22"/>
      <c r="M16" s="165" t="s">
        <v>1526</v>
      </c>
      <c r="N16" s="166">
        <v>24</v>
      </c>
      <c r="O16" s="152">
        <v>26000</v>
      </c>
      <c r="Q16" s="177">
        <v>1</v>
      </c>
      <c r="R16" s="112">
        <v>17000</v>
      </c>
      <c r="S16" s="171"/>
      <c r="V16" s="114" t="s">
        <v>1594</v>
      </c>
      <c r="W16" s="33">
        <v>0</v>
      </c>
    </row>
    <row r="17" spans="1:26">
      <c r="A17" s="182" t="s">
        <v>1386</v>
      </c>
      <c r="B17" s="177">
        <v>1</v>
      </c>
      <c r="C17" s="112">
        <v>40000</v>
      </c>
      <c r="D17" s="6"/>
      <c r="E17" s="168" t="s">
        <v>1446</v>
      </c>
      <c r="F17" s="169">
        <v>2</v>
      </c>
      <c r="G17" s="170">
        <v>80000</v>
      </c>
      <c r="I17" s="186" t="s">
        <v>1477</v>
      </c>
      <c r="J17" s="187">
        <v>1</v>
      </c>
      <c r="K17" s="187">
        <v>6000</v>
      </c>
      <c r="L17" s="22"/>
      <c r="M17" s="165" t="s">
        <v>1527</v>
      </c>
      <c r="N17" s="166">
        <v>23</v>
      </c>
      <c r="O17" s="152">
        <v>30000</v>
      </c>
      <c r="Q17" s="177">
        <v>1</v>
      </c>
      <c r="R17" s="112">
        <v>40000</v>
      </c>
      <c r="S17" s="171"/>
      <c r="V17" s="114" t="s">
        <v>1594</v>
      </c>
      <c r="W17" s="33">
        <v>0</v>
      </c>
    </row>
    <row r="18" spans="1:26">
      <c r="A18" s="182" t="s">
        <v>1387</v>
      </c>
      <c r="B18" s="177">
        <v>4</v>
      </c>
      <c r="C18" s="112">
        <v>100000</v>
      </c>
      <c r="D18" s="6"/>
      <c r="E18" s="168" t="s">
        <v>1447</v>
      </c>
      <c r="F18" s="169">
        <v>1</v>
      </c>
      <c r="G18" s="170">
        <v>10000</v>
      </c>
      <c r="I18" s="186" t="s">
        <v>1478</v>
      </c>
      <c r="J18" s="187">
        <v>1</v>
      </c>
      <c r="K18" s="187">
        <v>6000</v>
      </c>
      <c r="L18" s="22"/>
      <c r="M18" s="165" t="s">
        <v>1528</v>
      </c>
      <c r="N18" s="166">
        <v>21</v>
      </c>
      <c r="O18" s="152">
        <v>12000</v>
      </c>
      <c r="Q18" s="177">
        <v>4</v>
      </c>
      <c r="R18" s="112">
        <v>100000</v>
      </c>
      <c r="S18" s="171"/>
      <c r="V18" s="114" t="s">
        <v>1594</v>
      </c>
      <c r="W18" s="33">
        <v>0</v>
      </c>
    </row>
    <row r="19" spans="1:26">
      <c r="A19" s="182" t="s">
        <v>1388</v>
      </c>
      <c r="B19" s="177">
        <v>1</v>
      </c>
      <c r="C19" s="112">
        <v>45000</v>
      </c>
      <c r="D19" s="6"/>
      <c r="E19" s="168" t="s">
        <v>1448</v>
      </c>
      <c r="F19" s="169">
        <v>1</v>
      </c>
      <c r="G19" s="170">
        <v>10000</v>
      </c>
      <c r="I19" s="186" t="s">
        <v>1479</v>
      </c>
      <c r="J19" s="187">
        <v>9</v>
      </c>
      <c r="K19" s="187">
        <v>7000</v>
      </c>
      <c r="L19" s="22"/>
      <c r="M19" s="165" t="s">
        <v>1529</v>
      </c>
      <c r="N19" s="166">
        <v>20</v>
      </c>
      <c r="O19" s="152">
        <v>28000</v>
      </c>
      <c r="Q19" s="177">
        <v>1</v>
      </c>
      <c r="R19" s="112">
        <v>45000</v>
      </c>
      <c r="S19" s="171"/>
      <c r="V19" s="114" t="s">
        <v>1595</v>
      </c>
      <c r="W19" s="33">
        <v>0</v>
      </c>
    </row>
    <row r="20" spans="1:26">
      <c r="A20" s="182" t="s">
        <v>1389</v>
      </c>
      <c r="B20" s="177">
        <v>1</v>
      </c>
      <c r="C20" s="112">
        <v>17000</v>
      </c>
      <c r="D20" s="6"/>
      <c r="E20" s="168" t="s">
        <v>1449</v>
      </c>
      <c r="F20" s="169">
        <v>1</v>
      </c>
      <c r="G20" s="170">
        <v>100000</v>
      </c>
      <c r="I20" s="186" t="s">
        <v>1480</v>
      </c>
      <c r="J20" s="187">
        <v>8</v>
      </c>
      <c r="K20" s="187">
        <v>7000</v>
      </c>
      <c r="L20" s="22"/>
      <c r="M20" s="165" t="s">
        <v>1530</v>
      </c>
      <c r="N20" s="166">
        <v>19</v>
      </c>
      <c r="O20" s="152">
        <v>30000</v>
      </c>
      <c r="Q20" s="177">
        <v>1</v>
      </c>
      <c r="R20" s="112">
        <v>17000</v>
      </c>
      <c r="S20" s="171"/>
      <c r="V20" s="114" t="s">
        <v>1595</v>
      </c>
      <c r="W20" s="33">
        <v>0</v>
      </c>
    </row>
    <row r="21" spans="1:26">
      <c r="A21" s="182" t="s">
        <v>1390</v>
      </c>
      <c r="B21" s="177">
        <v>1</v>
      </c>
      <c r="C21" s="112">
        <v>40000</v>
      </c>
      <c r="D21" s="6"/>
      <c r="E21" s="168" t="s">
        <v>1450</v>
      </c>
      <c r="F21" s="169">
        <v>1</v>
      </c>
      <c r="G21" s="170">
        <v>10000</v>
      </c>
      <c r="I21" s="186" t="s">
        <v>1481</v>
      </c>
      <c r="J21" s="187">
        <v>1</v>
      </c>
      <c r="K21" s="187">
        <v>7000</v>
      </c>
      <c r="L21" s="22"/>
      <c r="M21" s="165" t="s">
        <v>1531</v>
      </c>
      <c r="N21" s="166">
        <v>19</v>
      </c>
      <c r="O21" s="152">
        <v>12000</v>
      </c>
      <c r="Q21" s="177">
        <v>1</v>
      </c>
      <c r="R21" s="112">
        <v>40000</v>
      </c>
      <c r="S21" s="171"/>
      <c r="V21" s="114" t="s">
        <v>1595</v>
      </c>
      <c r="W21" s="33">
        <v>0</v>
      </c>
    </row>
    <row r="22" spans="1:26">
      <c r="A22" s="182" t="s">
        <v>1391</v>
      </c>
      <c r="B22" s="177">
        <v>1</v>
      </c>
      <c r="C22" s="112">
        <v>17000</v>
      </c>
      <c r="D22" s="6"/>
      <c r="E22" s="168" t="s">
        <v>1451</v>
      </c>
      <c r="F22" s="169">
        <v>1</v>
      </c>
      <c r="G22" s="170">
        <v>100000</v>
      </c>
      <c r="I22" s="186" t="s">
        <v>1482</v>
      </c>
      <c r="J22" s="187">
        <v>1</v>
      </c>
      <c r="K22" s="187">
        <v>7000</v>
      </c>
      <c r="L22" s="22"/>
      <c r="M22" s="165" t="s">
        <v>1532</v>
      </c>
      <c r="N22" s="166">
        <v>18</v>
      </c>
      <c r="O22" s="152">
        <v>18000</v>
      </c>
      <c r="Q22" s="177">
        <v>1</v>
      </c>
      <c r="R22" s="112">
        <v>17000</v>
      </c>
      <c r="S22" s="171"/>
      <c r="V22" s="114" t="s">
        <v>1596</v>
      </c>
      <c r="W22" s="33">
        <v>0</v>
      </c>
      <c r="Z22" s="203"/>
    </row>
    <row r="23" spans="1:26">
      <c r="A23" s="182" t="s">
        <v>1392</v>
      </c>
      <c r="B23" s="177">
        <v>1</v>
      </c>
      <c r="C23" s="112">
        <v>17000</v>
      </c>
      <c r="D23" s="6"/>
      <c r="E23" s="168" t="s">
        <v>1452</v>
      </c>
      <c r="F23" s="169">
        <v>1</v>
      </c>
      <c r="G23" s="170">
        <v>100000</v>
      </c>
      <c r="I23" s="186" t="s">
        <v>1483</v>
      </c>
      <c r="J23" s="187">
        <v>3</v>
      </c>
      <c r="K23" s="187">
        <v>7250</v>
      </c>
      <c r="L23" s="22"/>
      <c r="M23" s="165" t="s">
        <v>1533</v>
      </c>
      <c r="N23" s="166">
        <v>17</v>
      </c>
      <c r="O23" s="152">
        <v>35000</v>
      </c>
      <c r="Q23" s="177">
        <v>1</v>
      </c>
      <c r="R23" s="112">
        <v>17000</v>
      </c>
      <c r="S23" s="171"/>
      <c r="V23" s="114" t="s">
        <v>1596</v>
      </c>
      <c r="W23" s="33">
        <v>0</v>
      </c>
    </row>
    <row r="24" spans="1:26">
      <c r="A24" s="182" t="s">
        <v>1393</v>
      </c>
      <c r="B24" s="177">
        <v>2</v>
      </c>
      <c r="C24" s="112">
        <v>17000</v>
      </c>
      <c r="D24" s="6"/>
      <c r="E24" s="168" t="s">
        <v>1453</v>
      </c>
      <c r="F24" s="169">
        <v>1</v>
      </c>
      <c r="G24" s="170">
        <v>70000</v>
      </c>
      <c r="I24" s="186" t="s">
        <v>1484</v>
      </c>
      <c r="J24" s="187">
        <v>22</v>
      </c>
      <c r="K24" s="187">
        <v>8000</v>
      </c>
      <c r="L24" s="22"/>
      <c r="M24" s="165" t="s">
        <v>1534</v>
      </c>
      <c r="N24" s="166">
        <v>16</v>
      </c>
      <c r="O24" s="152">
        <v>20000</v>
      </c>
      <c r="Q24" s="177">
        <v>2</v>
      </c>
      <c r="R24" s="112">
        <v>17000</v>
      </c>
      <c r="S24" s="171"/>
      <c r="V24" s="114" t="s">
        <v>1596</v>
      </c>
      <c r="W24" s="33">
        <v>0</v>
      </c>
    </row>
    <row r="25" spans="1:26">
      <c r="A25" s="182" t="s">
        <v>1394</v>
      </c>
      <c r="B25" s="177">
        <v>1</v>
      </c>
      <c r="C25" s="112">
        <v>12000</v>
      </c>
      <c r="D25" s="6"/>
      <c r="E25" s="168" t="s">
        <v>1454</v>
      </c>
      <c r="F25" s="169">
        <v>1</v>
      </c>
      <c r="G25" s="170">
        <v>100000</v>
      </c>
      <c r="I25" s="186" t="s">
        <v>1485</v>
      </c>
      <c r="J25" s="187">
        <v>4</v>
      </c>
      <c r="K25" s="187">
        <v>8000</v>
      </c>
      <c r="L25" s="22"/>
      <c r="M25" s="165" t="s">
        <v>1535</v>
      </c>
      <c r="N25" s="166">
        <v>16</v>
      </c>
      <c r="O25" s="152">
        <v>18000</v>
      </c>
      <c r="Q25" s="177">
        <v>1</v>
      </c>
      <c r="R25" s="112">
        <v>12000</v>
      </c>
      <c r="S25" s="171"/>
      <c r="V25" s="114" t="s">
        <v>1597</v>
      </c>
      <c r="W25" s="33">
        <v>0</v>
      </c>
    </row>
    <row r="26" spans="1:26">
      <c r="A26" s="182" t="s">
        <v>1395</v>
      </c>
      <c r="B26" s="177">
        <v>1</v>
      </c>
      <c r="C26" s="112">
        <v>45000</v>
      </c>
      <c r="D26" s="6"/>
      <c r="E26" s="168" t="s">
        <v>1455</v>
      </c>
      <c r="F26" s="169">
        <v>1</v>
      </c>
      <c r="G26" s="170">
        <v>9000</v>
      </c>
      <c r="I26" s="186" t="s">
        <v>1486</v>
      </c>
      <c r="J26" s="187">
        <v>2</v>
      </c>
      <c r="K26" s="187">
        <v>8000</v>
      </c>
      <c r="L26" s="22"/>
      <c r="M26" s="165" t="s">
        <v>1536</v>
      </c>
      <c r="N26" s="166">
        <v>15</v>
      </c>
      <c r="O26" s="152">
        <v>25000</v>
      </c>
      <c r="Q26" s="177">
        <v>1</v>
      </c>
      <c r="R26" s="112">
        <v>45000</v>
      </c>
      <c r="S26" s="171"/>
      <c r="V26" s="114" t="s">
        <v>1598</v>
      </c>
      <c r="W26" s="33">
        <v>0</v>
      </c>
    </row>
    <row r="27" spans="1:26">
      <c r="A27" s="182" t="s">
        <v>1396</v>
      </c>
      <c r="B27" s="177">
        <v>3</v>
      </c>
      <c r="C27" s="112">
        <v>20000</v>
      </c>
      <c r="D27" s="6"/>
      <c r="E27" s="168" t="s">
        <v>1456</v>
      </c>
      <c r="F27" s="169">
        <v>1</v>
      </c>
      <c r="G27" s="170">
        <v>80000</v>
      </c>
      <c r="I27" s="186" t="s">
        <v>1487</v>
      </c>
      <c r="J27" s="187">
        <v>1</v>
      </c>
      <c r="K27" s="187">
        <v>8000</v>
      </c>
      <c r="L27" s="22"/>
      <c r="M27" s="165" t="s">
        <v>1537</v>
      </c>
      <c r="N27" s="166">
        <v>14</v>
      </c>
      <c r="O27" s="152">
        <v>12000</v>
      </c>
      <c r="Q27" s="177">
        <v>3</v>
      </c>
      <c r="R27" s="112">
        <v>20000</v>
      </c>
      <c r="S27" s="171"/>
      <c r="V27" s="114" t="s">
        <v>1599</v>
      </c>
      <c r="W27" s="33">
        <v>0</v>
      </c>
    </row>
    <row r="28" spans="1:26">
      <c r="A28" s="182" t="s">
        <v>1397</v>
      </c>
      <c r="B28" s="177">
        <v>1</v>
      </c>
      <c r="C28" s="112">
        <v>17000</v>
      </c>
      <c r="D28" s="6"/>
      <c r="E28" s="168" t="s">
        <v>1457</v>
      </c>
      <c r="F28" s="169">
        <v>1</v>
      </c>
      <c r="G28" s="170">
        <v>100000</v>
      </c>
      <c r="I28" s="186" t="s">
        <v>1488</v>
      </c>
      <c r="J28" s="187">
        <v>1</v>
      </c>
      <c r="K28" s="187">
        <v>8000</v>
      </c>
      <c r="L28" s="22"/>
      <c r="M28" s="165" t="s">
        <v>1538</v>
      </c>
      <c r="N28" s="166">
        <v>14</v>
      </c>
      <c r="O28" s="152">
        <v>24000</v>
      </c>
      <c r="Q28" s="177">
        <v>1</v>
      </c>
      <c r="R28" s="112">
        <v>17000</v>
      </c>
      <c r="S28" s="171"/>
      <c r="V28" s="114" t="s">
        <v>1599</v>
      </c>
      <c r="W28" s="33">
        <v>0</v>
      </c>
    </row>
    <row r="29" spans="1:26">
      <c r="A29" s="182" t="s">
        <v>1398</v>
      </c>
      <c r="B29" s="177">
        <v>2</v>
      </c>
      <c r="C29" s="112">
        <v>17000</v>
      </c>
      <c r="D29" s="6"/>
      <c r="E29" s="168" t="s">
        <v>1458</v>
      </c>
      <c r="F29" s="169">
        <v>1</v>
      </c>
      <c r="G29" s="170">
        <v>10000</v>
      </c>
      <c r="I29" s="186" t="s">
        <v>1489</v>
      </c>
      <c r="J29" s="187">
        <v>1</v>
      </c>
      <c r="K29" s="187">
        <v>8000</v>
      </c>
      <c r="L29" s="22"/>
      <c r="M29" s="165" t="s">
        <v>1539</v>
      </c>
      <c r="N29" s="166">
        <v>13</v>
      </c>
      <c r="O29" s="152">
        <v>10000</v>
      </c>
      <c r="Q29" s="177">
        <v>2</v>
      </c>
      <c r="R29" s="112">
        <v>17000</v>
      </c>
      <c r="S29" s="171"/>
      <c r="V29" s="114" t="s">
        <v>1600</v>
      </c>
      <c r="W29" s="33">
        <v>0</v>
      </c>
    </row>
    <row r="30" spans="1:26">
      <c r="A30" s="182" t="s">
        <v>1399</v>
      </c>
      <c r="B30" s="177">
        <v>4</v>
      </c>
      <c r="C30" s="112">
        <v>17000</v>
      </c>
      <c r="D30" s="6"/>
      <c r="E30" s="168" t="s">
        <v>1459</v>
      </c>
      <c r="F30" s="169">
        <v>1</v>
      </c>
      <c r="G30" s="170">
        <v>60000</v>
      </c>
      <c r="I30" s="186" t="s">
        <v>1490</v>
      </c>
      <c r="J30" s="187">
        <v>26</v>
      </c>
      <c r="K30" s="187">
        <v>8500</v>
      </c>
      <c r="L30" s="22"/>
      <c r="M30" s="165" t="s">
        <v>1540</v>
      </c>
      <c r="N30" s="166">
        <v>13</v>
      </c>
      <c r="O30" s="152">
        <v>16000</v>
      </c>
      <c r="Q30" s="177">
        <v>4</v>
      </c>
      <c r="R30" s="112">
        <v>17000</v>
      </c>
      <c r="S30" s="171"/>
      <c r="V30" s="114" t="s">
        <v>1601</v>
      </c>
      <c r="W30" s="33">
        <v>0</v>
      </c>
    </row>
    <row r="31" spans="1:26">
      <c r="A31" s="182" t="s">
        <v>1400</v>
      </c>
      <c r="B31" s="177">
        <v>1</v>
      </c>
      <c r="C31" s="112">
        <v>17000</v>
      </c>
      <c r="D31" s="6"/>
      <c r="E31" s="168" t="s">
        <v>1460</v>
      </c>
      <c r="F31" s="169">
        <v>1</v>
      </c>
      <c r="G31" s="170">
        <v>14000</v>
      </c>
      <c r="I31" s="186" t="s">
        <v>1491</v>
      </c>
      <c r="J31" s="187">
        <v>1</v>
      </c>
      <c r="K31" s="187">
        <v>8500</v>
      </c>
      <c r="L31" s="22"/>
      <c r="M31" s="165" t="s">
        <v>1541</v>
      </c>
      <c r="N31" s="166">
        <v>13</v>
      </c>
      <c r="O31" s="152">
        <v>26000</v>
      </c>
      <c r="Q31" s="177">
        <v>1</v>
      </c>
      <c r="R31" s="112">
        <v>17000</v>
      </c>
      <c r="S31" s="171"/>
      <c r="V31" s="114" t="s">
        <v>1601</v>
      </c>
      <c r="W31" s="33">
        <v>0</v>
      </c>
    </row>
    <row r="32" spans="1:26">
      <c r="A32" s="182" t="s">
        <v>1401</v>
      </c>
      <c r="B32" s="177">
        <v>1</v>
      </c>
      <c r="C32" s="112">
        <v>17000</v>
      </c>
      <c r="D32" s="6"/>
      <c r="E32" s="168" t="s">
        <v>1461</v>
      </c>
      <c r="F32" s="169">
        <v>1</v>
      </c>
      <c r="G32" s="170">
        <v>100000</v>
      </c>
      <c r="I32" s="186" t="s">
        <v>1492</v>
      </c>
      <c r="J32" s="187">
        <v>1</v>
      </c>
      <c r="K32" s="187">
        <v>8500</v>
      </c>
      <c r="L32" s="22"/>
      <c r="M32" s="165" t="s">
        <v>1542</v>
      </c>
      <c r="N32" s="166">
        <v>13</v>
      </c>
      <c r="O32" s="152">
        <v>10000</v>
      </c>
      <c r="Q32" s="177">
        <v>1</v>
      </c>
      <c r="R32" s="112">
        <v>17000</v>
      </c>
      <c r="S32" s="171"/>
      <c r="V32" s="114" t="s">
        <v>1602</v>
      </c>
      <c r="W32" s="33">
        <v>0</v>
      </c>
    </row>
    <row r="33" spans="1:23">
      <c r="A33" s="182" t="s">
        <v>1402</v>
      </c>
      <c r="B33" s="177">
        <v>5</v>
      </c>
      <c r="C33" s="112">
        <v>17000</v>
      </c>
      <c r="D33" s="6"/>
      <c r="E33" s="168" t="s">
        <v>1462</v>
      </c>
      <c r="F33" s="169">
        <v>1</v>
      </c>
      <c r="G33" s="170">
        <v>8000</v>
      </c>
      <c r="I33" s="186" t="s">
        <v>1493</v>
      </c>
      <c r="J33" s="187">
        <v>2</v>
      </c>
      <c r="K33" s="187">
        <v>9000</v>
      </c>
      <c r="L33" s="22"/>
      <c r="M33" s="165" t="s">
        <v>1543</v>
      </c>
      <c r="N33" s="166">
        <v>13</v>
      </c>
      <c r="O33" s="152">
        <v>19000</v>
      </c>
      <c r="Q33" s="177">
        <v>5</v>
      </c>
      <c r="R33" s="112">
        <v>17000</v>
      </c>
      <c r="S33" s="171"/>
      <c r="V33" s="114" t="s">
        <v>1602</v>
      </c>
      <c r="W33" s="33">
        <v>0</v>
      </c>
    </row>
    <row r="34" spans="1:23">
      <c r="A34" s="182" t="s">
        <v>1403</v>
      </c>
      <c r="B34" s="177">
        <v>2</v>
      </c>
      <c r="C34" s="112">
        <v>40000</v>
      </c>
      <c r="D34" s="6"/>
      <c r="E34" s="168" t="s">
        <v>1463</v>
      </c>
      <c r="F34" s="169">
        <v>1</v>
      </c>
      <c r="G34" s="170">
        <v>6000</v>
      </c>
      <c r="I34" s="186" t="s">
        <v>1494</v>
      </c>
      <c r="J34" s="187">
        <v>1</v>
      </c>
      <c r="K34" s="187">
        <v>9500</v>
      </c>
      <c r="L34" s="22"/>
      <c r="M34" s="165" t="s">
        <v>1544</v>
      </c>
      <c r="N34" s="166">
        <v>13</v>
      </c>
      <c r="O34" s="152">
        <v>11000</v>
      </c>
      <c r="Q34" s="177">
        <v>2</v>
      </c>
      <c r="R34" s="112">
        <v>40000</v>
      </c>
      <c r="S34" s="171"/>
      <c r="V34" s="114" t="s">
        <v>1602</v>
      </c>
      <c r="W34" s="33">
        <v>0</v>
      </c>
    </row>
    <row r="35" spans="1:23">
      <c r="A35" s="182" t="s">
        <v>1404</v>
      </c>
      <c r="B35" s="177">
        <v>1</v>
      </c>
      <c r="C35" s="112">
        <v>40000</v>
      </c>
      <c r="D35" s="6"/>
      <c r="E35" s="168" t="s">
        <v>1464</v>
      </c>
      <c r="F35" s="169">
        <v>1</v>
      </c>
      <c r="G35" s="170">
        <v>6000</v>
      </c>
      <c r="I35" s="186" t="s">
        <v>1495</v>
      </c>
      <c r="J35" s="187">
        <v>3</v>
      </c>
      <c r="K35" s="187">
        <v>9750</v>
      </c>
      <c r="L35" s="22"/>
      <c r="M35" s="165" t="s">
        <v>1545</v>
      </c>
      <c r="N35" s="166">
        <v>12</v>
      </c>
      <c r="O35" s="152">
        <v>12000</v>
      </c>
      <c r="Q35" s="177">
        <v>1</v>
      </c>
      <c r="R35" s="112">
        <v>40000</v>
      </c>
      <c r="S35" s="171"/>
      <c r="V35" s="114" t="s">
        <v>1602</v>
      </c>
      <c r="W35" s="33">
        <v>0</v>
      </c>
    </row>
    <row r="36" spans="1:23">
      <c r="A36" s="182" t="s">
        <v>1405</v>
      </c>
      <c r="B36" s="177">
        <v>1</v>
      </c>
      <c r="C36" s="112">
        <v>40000</v>
      </c>
      <c r="D36" s="6"/>
      <c r="E36" s="168" t="s">
        <v>1465</v>
      </c>
      <c r="F36" s="169">
        <v>1</v>
      </c>
      <c r="G36" s="170">
        <v>4000</v>
      </c>
      <c r="I36" s="186" t="s">
        <v>1496</v>
      </c>
      <c r="J36" s="187">
        <v>1</v>
      </c>
      <c r="K36" s="187">
        <v>9750</v>
      </c>
      <c r="L36" s="22"/>
      <c r="M36" s="165" t="s">
        <v>1546</v>
      </c>
      <c r="N36" s="166">
        <v>12</v>
      </c>
      <c r="O36" s="152">
        <v>30000</v>
      </c>
      <c r="Q36" s="177">
        <v>1</v>
      </c>
      <c r="R36" s="112">
        <v>40000</v>
      </c>
      <c r="S36" s="171"/>
      <c r="V36" s="114" t="s">
        <v>1602</v>
      </c>
      <c r="W36" s="33">
        <v>0</v>
      </c>
    </row>
    <row r="37" spans="1:23">
      <c r="A37" s="182" t="s">
        <v>1406</v>
      </c>
      <c r="B37" s="177">
        <v>2</v>
      </c>
      <c r="C37" s="112">
        <v>100000</v>
      </c>
      <c r="D37" s="6"/>
      <c r="E37" s="168" t="s">
        <v>1466</v>
      </c>
      <c r="F37" s="169">
        <v>1</v>
      </c>
      <c r="G37" s="170">
        <v>10000</v>
      </c>
      <c r="I37" s="186" t="s">
        <v>1497</v>
      </c>
      <c r="J37" s="187">
        <v>6</v>
      </c>
      <c r="K37" s="187">
        <v>10000</v>
      </c>
      <c r="L37" s="22"/>
      <c r="M37" s="165" t="s">
        <v>1547</v>
      </c>
      <c r="N37" s="166">
        <v>12</v>
      </c>
      <c r="O37" s="152">
        <v>30000</v>
      </c>
      <c r="Q37" s="177">
        <v>2</v>
      </c>
      <c r="R37" s="112">
        <v>100000</v>
      </c>
      <c r="S37" s="171"/>
      <c r="V37" s="114" t="s">
        <v>1603</v>
      </c>
      <c r="W37" s="33">
        <v>0</v>
      </c>
    </row>
    <row r="38" spans="1:23">
      <c r="A38" s="182" t="s">
        <v>1407</v>
      </c>
      <c r="B38" s="177">
        <v>1</v>
      </c>
      <c r="C38" s="112">
        <v>37000</v>
      </c>
      <c r="D38" s="6"/>
      <c r="E38" s="168" t="s">
        <v>1467</v>
      </c>
      <c r="F38" s="169">
        <v>1</v>
      </c>
      <c r="G38" s="170">
        <v>10000</v>
      </c>
      <c r="I38" s="186" t="s">
        <v>1498</v>
      </c>
      <c r="J38" s="187">
        <v>1</v>
      </c>
      <c r="K38" s="187">
        <v>10000</v>
      </c>
      <c r="L38" s="22"/>
      <c r="M38" s="165" t="s">
        <v>1548</v>
      </c>
      <c r="N38" s="166">
        <v>11</v>
      </c>
      <c r="O38" s="152">
        <v>16000</v>
      </c>
      <c r="Q38" s="177">
        <v>1</v>
      </c>
      <c r="R38" s="112">
        <v>37000</v>
      </c>
      <c r="S38" s="171"/>
      <c r="V38" s="114" t="s">
        <v>1603</v>
      </c>
      <c r="W38" s="33">
        <v>0</v>
      </c>
    </row>
    <row r="39" spans="1:23">
      <c r="A39" s="182" t="s">
        <v>1408</v>
      </c>
      <c r="B39" s="177">
        <v>1</v>
      </c>
      <c r="C39" s="112">
        <v>85000</v>
      </c>
      <c r="D39" s="6"/>
      <c r="E39" s="22"/>
      <c r="F39" s="22"/>
      <c r="G39" s="22"/>
      <c r="I39" s="186" t="s">
        <v>1499</v>
      </c>
      <c r="J39" s="187">
        <v>14</v>
      </c>
      <c r="K39" s="187">
        <v>10250</v>
      </c>
      <c r="L39" s="22"/>
      <c r="M39" s="165" t="s">
        <v>1549</v>
      </c>
      <c r="N39" s="166">
        <v>11</v>
      </c>
      <c r="O39" s="152">
        <v>21000</v>
      </c>
      <c r="Q39" s="177">
        <v>1</v>
      </c>
      <c r="R39" s="112">
        <v>85000</v>
      </c>
      <c r="S39" s="171"/>
      <c r="V39" s="114" t="s">
        <v>1604</v>
      </c>
      <c r="W39" s="33">
        <v>0</v>
      </c>
    </row>
    <row r="40" spans="1:23">
      <c r="A40" s="182" t="s">
        <v>1409</v>
      </c>
      <c r="B40" s="177">
        <v>1</v>
      </c>
      <c r="C40" s="112">
        <v>12000</v>
      </c>
      <c r="D40" s="6"/>
      <c r="E40" s="22"/>
      <c r="F40" s="22"/>
      <c r="G40" s="22"/>
      <c r="I40" s="186" t="s">
        <v>1500</v>
      </c>
      <c r="J40" s="187">
        <v>2</v>
      </c>
      <c r="K40" s="187">
        <v>12000</v>
      </c>
      <c r="L40" s="22"/>
      <c r="M40" s="165" t="s">
        <v>1550</v>
      </c>
      <c r="N40" s="166">
        <v>11</v>
      </c>
      <c r="O40" s="152">
        <v>26000</v>
      </c>
      <c r="Q40" s="177">
        <v>1</v>
      </c>
      <c r="R40" s="112">
        <v>12000</v>
      </c>
      <c r="S40" s="171"/>
      <c r="V40" s="114" t="s">
        <v>1605</v>
      </c>
      <c r="W40" s="33">
        <v>0</v>
      </c>
    </row>
    <row r="41" spans="1:23">
      <c r="A41" s="182" t="s">
        <v>1410</v>
      </c>
      <c r="B41" s="177">
        <v>2</v>
      </c>
      <c r="C41" s="112">
        <v>40000</v>
      </c>
      <c r="D41" s="6"/>
      <c r="E41" s="22"/>
      <c r="F41" s="22"/>
      <c r="G41" s="22"/>
      <c r="I41" s="186" t="s">
        <v>1501</v>
      </c>
      <c r="J41" s="187">
        <v>9</v>
      </c>
      <c r="K41" s="187">
        <v>13500</v>
      </c>
      <c r="L41" s="22"/>
      <c r="M41" s="165" t="s">
        <v>1551</v>
      </c>
      <c r="N41" s="166">
        <v>10</v>
      </c>
      <c r="O41" s="152">
        <v>18000</v>
      </c>
      <c r="Q41" s="177">
        <v>2</v>
      </c>
      <c r="R41" s="112">
        <v>40000</v>
      </c>
      <c r="S41" s="171"/>
      <c r="V41" s="114" t="s">
        <v>1606</v>
      </c>
      <c r="W41" s="33">
        <v>0</v>
      </c>
    </row>
    <row r="42" spans="1:23">
      <c r="A42" s="182" t="s">
        <v>1411</v>
      </c>
      <c r="B42" s="177">
        <v>5</v>
      </c>
      <c r="C42" s="112">
        <v>40000</v>
      </c>
      <c r="D42" s="6"/>
      <c r="E42" s="22"/>
      <c r="F42" s="22"/>
      <c r="G42" s="22"/>
      <c r="I42" s="186" t="s">
        <v>1502</v>
      </c>
      <c r="J42" s="187">
        <v>10</v>
      </c>
      <c r="K42" s="187"/>
      <c r="L42" s="22"/>
      <c r="M42" s="165" t="s">
        <v>1552</v>
      </c>
      <c r="N42" s="166">
        <v>10</v>
      </c>
      <c r="O42" s="152">
        <v>11000</v>
      </c>
      <c r="Q42" s="177">
        <v>5</v>
      </c>
      <c r="R42" s="112">
        <v>40000</v>
      </c>
      <c r="S42" s="171"/>
      <c r="V42" s="114" t="s">
        <v>1607</v>
      </c>
      <c r="W42" s="33">
        <v>0</v>
      </c>
    </row>
    <row r="43" spans="1:23">
      <c r="A43" s="182" t="s">
        <v>1412</v>
      </c>
      <c r="B43" s="177">
        <v>1</v>
      </c>
      <c r="C43" s="112">
        <v>100000</v>
      </c>
      <c r="D43" s="6"/>
      <c r="E43" s="22"/>
      <c r="F43" s="22"/>
      <c r="G43" s="22"/>
      <c r="I43" s="186" t="s">
        <v>1503</v>
      </c>
      <c r="J43" s="187">
        <v>9</v>
      </c>
      <c r="K43" s="187"/>
      <c r="L43" s="22"/>
      <c r="M43" s="165" t="s">
        <v>1553</v>
      </c>
      <c r="N43" s="166">
        <v>10</v>
      </c>
      <c r="O43" s="152">
        <v>25000</v>
      </c>
      <c r="Q43" s="177">
        <v>1</v>
      </c>
      <c r="R43" s="112">
        <v>100000</v>
      </c>
      <c r="S43" s="171"/>
      <c r="V43" s="114" t="s">
        <v>1608</v>
      </c>
      <c r="W43" s="33">
        <v>0</v>
      </c>
    </row>
    <row r="44" spans="1:23">
      <c r="A44" s="182" t="s">
        <v>1413</v>
      </c>
      <c r="B44" s="177">
        <v>1</v>
      </c>
      <c r="C44" s="112">
        <v>17000</v>
      </c>
      <c r="D44" s="6"/>
      <c r="E44" s="22"/>
      <c r="F44" s="22"/>
      <c r="G44" s="22"/>
      <c r="I44" s="186" t="s">
        <v>1504</v>
      </c>
      <c r="J44" s="187">
        <v>6</v>
      </c>
      <c r="K44" s="187"/>
      <c r="L44" s="22"/>
      <c r="M44" s="165" t="s">
        <v>1554</v>
      </c>
      <c r="N44" s="166">
        <v>9</v>
      </c>
      <c r="O44" s="152">
        <v>23000</v>
      </c>
      <c r="Q44" s="177">
        <v>1</v>
      </c>
      <c r="R44" s="112">
        <v>17000</v>
      </c>
      <c r="S44" s="171"/>
      <c r="V44" s="114" t="s">
        <v>1609</v>
      </c>
      <c r="W44" s="33">
        <v>0</v>
      </c>
    </row>
    <row r="45" spans="1:23">
      <c r="A45" s="182" t="s">
        <v>1414</v>
      </c>
      <c r="B45" s="177">
        <v>1</v>
      </c>
      <c r="C45" s="112">
        <v>45000</v>
      </c>
      <c r="D45" s="6"/>
      <c r="E45" s="22"/>
      <c r="F45" s="22"/>
      <c r="G45" s="22"/>
      <c r="I45" s="186" t="s">
        <v>1505</v>
      </c>
      <c r="J45" s="187">
        <v>4</v>
      </c>
      <c r="K45" s="187"/>
      <c r="L45" s="22"/>
      <c r="M45" s="165" t="s">
        <v>1555</v>
      </c>
      <c r="N45" s="166">
        <v>8</v>
      </c>
      <c r="O45" s="152">
        <v>12000</v>
      </c>
      <c r="Q45" s="177">
        <v>1</v>
      </c>
      <c r="R45" s="112">
        <v>45000</v>
      </c>
      <c r="S45" s="171"/>
      <c r="V45" s="114" t="s">
        <v>1610</v>
      </c>
      <c r="W45" s="33">
        <v>0</v>
      </c>
    </row>
    <row r="46" spans="1:23">
      <c r="A46" s="182" t="s">
        <v>1415</v>
      </c>
      <c r="B46" s="177">
        <v>4</v>
      </c>
      <c r="C46" s="112">
        <v>17000</v>
      </c>
      <c r="D46" s="6"/>
      <c r="E46" s="22"/>
      <c r="F46" s="22"/>
      <c r="G46" s="22"/>
      <c r="I46" s="186" t="s">
        <v>1506</v>
      </c>
      <c r="J46" s="187">
        <v>4</v>
      </c>
      <c r="K46" s="187"/>
      <c r="L46" s="22"/>
      <c r="M46" s="165" t="s">
        <v>1556</v>
      </c>
      <c r="N46" s="166">
        <v>8</v>
      </c>
      <c r="O46" s="152">
        <v>16000</v>
      </c>
      <c r="Q46" s="177">
        <v>4</v>
      </c>
      <c r="R46" s="112">
        <v>17000</v>
      </c>
      <c r="S46" s="171"/>
      <c r="V46" s="114" t="s">
        <v>1611</v>
      </c>
      <c r="W46" s="33">
        <v>0</v>
      </c>
    </row>
    <row r="47" spans="1:23">
      <c r="A47" s="182" t="s">
        <v>1416</v>
      </c>
      <c r="B47" s="177">
        <v>1</v>
      </c>
      <c r="C47" s="112">
        <v>45000</v>
      </c>
      <c r="D47" s="6"/>
      <c r="E47" s="22"/>
      <c r="F47" s="22"/>
      <c r="G47" s="22"/>
      <c r="I47" s="186" t="s">
        <v>1507</v>
      </c>
      <c r="J47" s="187">
        <v>3</v>
      </c>
      <c r="K47" s="187"/>
      <c r="L47" s="22"/>
      <c r="M47" s="165" t="s">
        <v>1557</v>
      </c>
      <c r="N47" s="166">
        <v>8</v>
      </c>
      <c r="O47" s="152">
        <v>12000</v>
      </c>
      <c r="Q47" s="177">
        <v>1</v>
      </c>
      <c r="R47" s="112">
        <v>45000</v>
      </c>
      <c r="S47" s="171"/>
      <c r="V47" s="114" t="s">
        <v>1612</v>
      </c>
      <c r="W47" s="33">
        <v>0</v>
      </c>
    </row>
    <row r="48" spans="1:23">
      <c r="A48" s="182" t="s">
        <v>1417</v>
      </c>
      <c r="B48" s="177">
        <v>3</v>
      </c>
      <c r="C48" s="112">
        <v>17000</v>
      </c>
      <c r="D48" s="6"/>
      <c r="E48" s="22"/>
      <c r="F48" s="22"/>
      <c r="G48" s="22"/>
      <c r="I48" s="186" t="s">
        <v>1508</v>
      </c>
      <c r="J48" s="187">
        <v>2</v>
      </c>
      <c r="K48" s="187"/>
      <c r="L48" s="22"/>
      <c r="M48" s="165" t="s">
        <v>1558</v>
      </c>
      <c r="N48" s="166">
        <v>7</v>
      </c>
      <c r="O48" s="152">
        <v>18000</v>
      </c>
      <c r="Q48" s="177">
        <v>3</v>
      </c>
      <c r="R48" s="112">
        <v>17000</v>
      </c>
      <c r="S48" s="171"/>
      <c r="V48" s="114" t="s">
        <v>1613</v>
      </c>
      <c r="W48" s="33">
        <v>0</v>
      </c>
    </row>
    <row r="49" spans="1:23">
      <c r="A49" s="182" t="s">
        <v>1418</v>
      </c>
      <c r="B49" s="177">
        <v>1</v>
      </c>
      <c r="C49" s="112">
        <v>37500</v>
      </c>
      <c r="D49" s="6"/>
      <c r="E49" s="22"/>
      <c r="F49" s="22"/>
      <c r="G49" s="22"/>
      <c r="I49" s="186" t="s">
        <v>1509</v>
      </c>
      <c r="J49" s="187">
        <v>2</v>
      </c>
      <c r="K49" s="187"/>
      <c r="L49" s="22"/>
      <c r="M49" s="165" t="s">
        <v>1559</v>
      </c>
      <c r="N49" s="166">
        <v>7</v>
      </c>
      <c r="O49" s="152">
        <v>22000</v>
      </c>
      <c r="Q49" s="177">
        <v>1</v>
      </c>
      <c r="R49" s="112">
        <v>37500</v>
      </c>
      <c r="S49" s="171"/>
      <c r="V49" s="114" t="s">
        <v>1614</v>
      </c>
      <c r="W49" s="33">
        <v>0</v>
      </c>
    </row>
    <row r="50" spans="1:23">
      <c r="A50" s="182" t="s">
        <v>1419</v>
      </c>
      <c r="B50" s="177">
        <v>1</v>
      </c>
      <c r="C50" s="112">
        <v>65000</v>
      </c>
      <c r="D50" s="6"/>
      <c r="E50" s="22"/>
      <c r="F50" s="22"/>
      <c r="G50" s="22"/>
      <c r="I50" s="186" t="s">
        <v>1510</v>
      </c>
      <c r="J50" s="187">
        <v>2</v>
      </c>
      <c r="K50" s="187"/>
      <c r="L50" s="22"/>
      <c r="M50" s="165" t="s">
        <v>1560</v>
      </c>
      <c r="N50" s="166">
        <v>7</v>
      </c>
      <c r="O50" s="152">
        <v>28000</v>
      </c>
      <c r="Q50" s="177">
        <v>1</v>
      </c>
      <c r="R50" s="112">
        <v>65000</v>
      </c>
      <c r="S50" s="171"/>
      <c r="V50" s="114" t="s">
        <v>1615</v>
      </c>
      <c r="W50" s="33">
        <v>0</v>
      </c>
    </row>
    <row r="51" spans="1:23">
      <c r="A51" s="182" t="s">
        <v>1420</v>
      </c>
      <c r="B51" s="177">
        <v>1</v>
      </c>
      <c r="C51" s="112">
        <v>17000</v>
      </c>
      <c r="D51" s="6"/>
      <c r="E51" s="22"/>
      <c r="F51" s="22"/>
      <c r="G51" s="22"/>
      <c r="I51" s="186" t="s">
        <v>1511</v>
      </c>
      <c r="J51" s="187">
        <v>2</v>
      </c>
      <c r="K51" s="187"/>
      <c r="L51" s="22"/>
      <c r="M51" s="165" t="s">
        <v>1561</v>
      </c>
      <c r="N51" s="166">
        <v>7</v>
      </c>
      <c r="O51" s="152">
        <v>25000</v>
      </c>
      <c r="Q51" s="177">
        <v>1</v>
      </c>
      <c r="R51" s="112">
        <v>17000</v>
      </c>
      <c r="S51" s="171"/>
      <c r="V51" s="114" t="s">
        <v>1616</v>
      </c>
      <c r="W51" s="33">
        <v>3000</v>
      </c>
    </row>
    <row r="52" spans="1:23">
      <c r="A52" s="182" t="s">
        <v>1421</v>
      </c>
      <c r="B52" s="177">
        <v>1</v>
      </c>
      <c r="C52" s="112">
        <v>17000</v>
      </c>
      <c r="D52" s="6"/>
      <c r="E52" s="22"/>
      <c r="F52" s="22"/>
      <c r="G52" s="22"/>
      <c r="I52" s="186" t="s">
        <v>1512</v>
      </c>
      <c r="J52" s="187">
        <v>1</v>
      </c>
      <c r="K52" s="187"/>
      <c r="L52" s="22"/>
      <c r="M52" s="165" t="s">
        <v>1562</v>
      </c>
      <c r="N52" s="166">
        <v>6</v>
      </c>
      <c r="O52" s="152">
        <v>16000</v>
      </c>
      <c r="Q52" s="177">
        <v>1</v>
      </c>
      <c r="R52" s="112">
        <v>17000</v>
      </c>
      <c r="S52" s="171"/>
      <c r="V52" s="114" t="s">
        <v>1617</v>
      </c>
      <c r="W52" s="33">
        <v>3000</v>
      </c>
    </row>
    <row r="53" spans="1:23">
      <c r="A53" s="182" t="s">
        <v>1422</v>
      </c>
      <c r="B53" s="177">
        <v>8</v>
      </c>
      <c r="C53" s="112">
        <v>100000</v>
      </c>
      <c r="D53" s="6"/>
      <c r="E53" s="22"/>
      <c r="F53" s="22"/>
      <c r="G53" s="22"/>
      <c r="I53" s="186" t="s">
        <v>1513</v>
      </c>
      <c r="J53" s="187">
        <v>1</v>
      </c>
      <c r="K53" s="187"/>
      <c r="L53" s="22"/>
      <c r="M53" s="165" t="s">
        <v>1563</v>
      </c>
      <c r="N53" s="166">
        <v>6</v>
      </c>
      <c r="O53" s="152">
        <v>25000</v>
      </c>
      <c r="Q53" s="177">
        <v>8</v>
      </c>
      <c r="R53" s="112">
        <v>100000</v>
      </c>
      <c r="S53" s="171"/>
      <c r="V53" s="114" t="s">
        <v>1618</v>
      </c>
      <c r="W53" s="33">
        <v>3000</v>
      </c>
    </row>
    <row r="54" spans="1:23">
      <c r="A54" s="182" t="s">
        <v>1423</v>
      </c>
      <c r="B54" s="177">
        <v>1</v>
      </c>
      <c r="C54" s="112">
        <v>160000</v>
      </c>
      <c r="D54" s="6"/>
      <c r="E54" s="22"/>
      <c r="F54" s="22"/>
      <c r="G54" s="22"/>
      <c r="I54" s="186" t="s">
        <v>1514</v>
      </c>
      <c r="J54" s="187">
        <v>1</v>
      </c>
      <c r="K54" s="187"/>
      <c r="L54" s="22"/>
      <c r="M54" s="165" t="s">
        <v>1564</v>
      </c>
      <c r="N54" s="166">
        <v>5</v>
      </c>
      <c r="O54" s="152">
        <v>15000</v>
      </c>
      <c r="Q54" s="177">
        <v>1</v>
      </c>
      <c r="R54" s="112">
        <v>160000</v>
      </c>
      <c r="S54" s="171"/>
      <c r="V54" s="114" t="s">
        <v>1619</v>
      </c>
      <c r="W54" s="33">
        <v>3000</v>
      </c>
    </row>
    <row r="55" spans="1:23">
      <c r="A55" s="182" t="s">
        <v>1424</v>
      </c>
      <c r="B55" s="177">
        <v>1</v>
      </c>
      <c r="C55" s="112">
        <v>65000</v>
      </c>
      <c r="D55" s="6"/>
      <c r="E55" s="22"/>
      <c r="F55" s="22"/>
      <c r="G55" s="22"/>
      <c r="I55" s="186" t="s">
        <v>1515</v>
      </c>
      <c r="J55" s="187">
        <v>1</v>
      </c>
      <c r="K55" s="187"/>
      <c r="L55" s="22"/>
      <c r="M55" s="165" t="s">
        <v>1565</v>
      </c>
      <c r="N55" s="166">
        <v>4</v>
      </c>
      <c r="O55" s="152">
        <v>24000</v>
      </c>
      <c r="Q55" s="177">
        <v>1</v>
      </c>
      <c r="R55" s="112">
        <v>65000</v>
      </c>
      <c r="S55" s="171"/>
      <c r="V55" s="114" t="s">
        <v>1620</v>
      </c>
      <c r="W55" s="33">
        <v>4000</v>
      </c>
    </row>
    <row r="56" spans="1:23">
      <c r="A56" s="182" t="s">
        <v>1425</v>
      </c>
      <c r="B56" s="177">
        <v>1</v>
      </c>
      <c r="C56" s="112">
        <v>20000</v>
      </c>
      <c r="D56" s="6"/>
      <c r="E56" s="22"/>
      <c r="F56" s="22"/>
      <c r="G56" s="22"/>
      <c r="I56" s="186" t="s">
        <v>1516</v>
      </c>
      <c r="J56" s="187">
        <v>1</v>
      </c>
      <c r="K56" s="187"/>
      <c r="L56" s="22"/>
      <c r="M56" s="165" t="s">
        <v>1566</v>
      </c>
      <c r="N56" s="166">
        <v>4</v>
      </c>
      <c r="O56" s="152">
        <v>15000</v>
      </c>
      <c r="Q56" s="177">
        <v>1</v>
      </c>
      <c r="R56" s="112">
        <v>20000</v>
      </c>
      <c r="S56" s="171"/>
      <c r="V56" s="114" t="s">
        <v>1621</v>
      </c>
      <c r="W56" s="33">
        <v>4000</v>
      </c>
    </row>
    <row r="57" spans="1:23">
      <c r="A57" s="182" t="s">
        <v>1426</v>
      </c>
      <c r="B57" s="177">
        <v>3</v>
      </c>
      <c r="C57" s="112">
        <v>45000</v>
      </c>
      <c r="D57" s="6"/>
      <c r="E57" s="22"/>
      <c r="F57" s="22"/>
      <c r="G57" s="22"/>
      <c r="I57" s="186" t="s">
        <v>1517</v>
      </c>
      <c r="J57" s="187">
        <v>1</v>
      </c>
      <c r="K57" s="187"/>
      <c r="L57" s="22"/>
      <c r="M57" s="165" t="s">
        <v>1567</v>
      </c>
      <c r="N57" s="166">
        <v>3</v>
      </c>
      <c r="O57" s="152">
        <v>12000</v>
      </c>
      <c r="Q57" s="177">
        <v>3</v>
      </c>
      <c r="R57" s="112">
        <v>45000</v>
      </c>
      <c r="S57" s="171"/>
      <c r="V57" s="114" t="s">
        <v>1621</v>
      </c>
      <c r="W57" s="33">
        <v>4000</v>
      </c>
    </row>
    <row r="58" spans="1:23">
      <c r="A58" s="182" t="s">
        <v>1427</v>
      </c>
      <c r="B58" s="177">
        <v>1</v>
      </c>
      <c r="C58" s="112">
        <v>160000</v>
      </c>
      <c r="D58" s="6"/>
      <c r="E58" s="22"/>
      <c r="F58" s="22"/>
      <c r="G58" s="22"/>
      <c r="I58"/>
      <c r="J58"/>
      <c r="K58"/>
      <c r="L58" s="22"/>
      <c r="M58" s="165" t="s">
        <v>1568</v>
      </c>
      <c r="N58" s="166">
        <v>3</v>
      </c>
      <c r="O58" s="152">
        <v>15000</v>
      </c>
      <c r="Q58" s="177">
        <v>1</v>
      </c>
      <c r="R58" s="112">
        <v>160000</v>
      </c>
      <c r="S58" s="171"/>
      <c r="V58" s="114" t="s">
        <v>1621</v>
      </c>
      <c r="W58" s="33">
        <v>4000</v>
      </c>
    </row>
    <row r="59" spans="1:23">
      <c r="A59" s="182" t="s">
        <v>1428</v>
      </c>
      <c r="B59" s="177">
        <v>1</v>
      </c>
      <c r="C59" s="112">
        <v>17000</v>
      </c>
      <c r="D59" s="6"/>
      <c r="E59" s="22"/>
      <c r="F59" s="22"/>
      <c r="G59" s="22"/>
      <c r="I59"/>
      <c r="J59"/>
      <c r="K59"/>
      <c r="L59" s="22"/>
      <c r="M59" s="165" t="s">
        <v>1569</v>
      </c>
      <c r="N59" s="166">
        <v>3</v>
      </c>
      <c r="O59" s="152">
        <v>16000</v>
      </c>
      <c r="Q59" s="177">
        <v>1</v>
      </c>
      <c r="R59" s="112">
        <v>17000</v>
      </c>
      <c r="S59" s="171"/>
      <c r="V59" s="114" t="s">
        <v>1621</v>
      </c>
      <c r="W59" s="33">
        <v>4000</v>
      </c>
    </row>
    <row r="60" spans="1:23">
      <c r="A60" s="182" t="s">
        <v>1429</v>
      </c>
      <c r="B60" s="177">
        <v>1</v>
      </c>
      <c r="C60" s="112">
        <v>17000</v>
      </c>
      <c r="D60" s="6"/>
      <c r="E60" s="22"/>
      <c r="F60" s="22"/>
      <c r="G60" s="22"/>
      <c r="I60"/>
      <c r="J60"/>
      <c r="K60"/>
      <c r="L60" s="22"/>
      <c r="M60" s="165" t="s">
        <v>1570</v>
      </c>
      <c r="N60" s="166">
        <v>3</v>
      </c>
      <c r="O60" s="152">
        <v>16000</v>
      </c>
      <c r="Q60" s="177">
        <v>1</v>
      </c>
      <c r="R60" s="112">
        <v>17000</v>
      </c>
      <c r="S60" s="171"/>
      <c r="V60" s="114" t="s">
        <v>1622</v>
      </c>
      <c r="W60" s="33">
        <v>4000</v>
      </c>
    </row>
    <row r="61" spans="1:23">
      <c r="A61" s="182" t="s">
        <v>1430</v>
      </c>
      <c r="B61" s="177">
        <v>1</v>
      </c>
      <c r="C61" s="112">
        <v>100000</v>
      </c>
      <c r="D61" s="6"/>
      <c r="E61" s="22"/>
      <c r="F61" s="22"/>
      <c r="G61" s="22"/>
      <c r="I61"/>
      <c r="J61"/>
      <c r="K61"/>
      <c r="L61" s="22"/>
      <c r="M61" s="165" t="s">
        <v>1571</v>
      </c>
      <c r="N61" s="166">
        <v>2</v>
      </c>
      <c r="O61" s="152">
        <v>12000</v>
      </c>
      <c r="Q61" s="177">
        <v>1</v>
      </c>
      <c r="R61" s="112">
        <v>100000</v>
      </c>
      <c r="S61" s="171"/>
      <c r="V61" s="114" t="s">
        <v>1623</v>
      </c>
      <c r="W61" s="33">
        <v>4000</v>
      </c>
    </row>
    <row r="62" spans="1:23">
      <c r="A62" s="182" t="s">
        <v>1431</v>
      </c>
      <c r="B62" s="177">
        <v>1</v>
      </c>
      <c r="C62" s="112">
        <v>45000</v>
      </c>
      <c r="D62" s="6"/>
      <c r="E62" s="22"/>
      <c r="F62" s="22"/>
      <c r="G62" s="22"/>
      <c r="I62"/>
      <c r="J62"/>
      <c r="K62"/>
      <c r="L62" s="22"/>
      <c r="M62" s="165" t="s">
        <v>1572</v>
      </c>
      <c r="N62" s="166">
        <v>2</v>
      </c>
      <c r="O62" s="152">
        <v>14000</v>
      </c>
      <c r="Q62" s="177">
        <v>1</v>
      </c>
      <c r="R62" s="112">
        <v>45000</v>
      </c>
      <c r="S62" s="171"/>
      <c r="V62" s="114" t="s">
        <v>1624</v>
      </c>
      <c r="W62" s="33">
        <v>4000</v>
      </c>
    </row>
    <row r="63" spans="1:23">
      <c r="A63" s="182" t="s">
        <v>1432</v>
      </c>
      <c r="B63" s="177">
        <v>1</v>
      </c>
      <c r="C63" s="112">
        <v>100000</v>
      </c>
      <c r="D63" s="6"/>
      <c r="E63" s="22"/>
      <c r="F63" s="22"/>
      <c r="G63" s="22"/>
      <c r="I63"/>
      <c r="J63"/>
      <c r="K63"/>
      <c r="L63" s="22"/>
      <c r="M63" s="165" t="s">
        <v>1573</v>
      </c>
      <c r="N63" s="166">
        <v>2</v>
      </c>
      <c r="O63" s="152">
        <v>12000</v>
      </c>
      <c r="Q63" s="177">
        <v>1</v>
      </c>
      <c r="R63" s="112">
        <v>100000</v>
      </c>
      <c r="S63" s="171"/>
      <c r="V63" s="114" t="s">
        <v>1625</v>
      </c>
      <c r="W63" s="33">
        <v>8000</v>
      </c>
    </row>
    <row r="64" spans="1:23">
      <c r="A64" s="182" t="s">
        <v>1433</v>
      </c>
      <c r="B64" s="177">
        <v>1</v>
      </c>
      <c r="C64" s="112">
        <v>17000</v>
      </c>
      <c r="D64" s="6"/>
      <c r="E64" s="22"/>
      <c r="F64" s="22"/>
      <c r="G64" s="22"/>
      <c r="I64"/>
      <c r="J64"/>
      <c r="K64"/>
      <c r="L64" s="22"/>
      <c r="M64" s="165" t="s">
        <v>1574</v>
      </c>
      <c r="N64" s="166">
        <v>2</v>
      </c>
      <c r="O64" s="152">
        <v>14000</v>
      </c>
      <c r="Q64" s="177">
        <v>1</v>
      </c>
      <c r="R64" s="112">
        <v>17000</v>
      </c>
      <c r="S64" s="171"/>
      <c r="V64" s="114" t="s">
        <v>1626</v>
      </c>
      <c r="W64" s="33">
        <v>8000</v>
      </c>
    </row>
    <row r="65" spans="1:23">
      <c r="A65" s="182" t="s">
        <v>1434</v>
      </c>
      <c r="B65" s="177">
        <v>5</v>
      </c>
      <c r="C65" s="112">
        <v>17000</v>
      </c>
      <c r="D65" s="6"/>
      <c r="E65" s="22"/>
      <c r="F65" s="22"/>
      <c r="G65" s="22"/>
      <c r="I65"/>
      <c r="J65"/>
      <c r="K65"/>
      <c r="L65" s="22"/>
      <c r="M65" s="165" t="s">
        <v>1575</v>
      </c>
      <c r="N65" s="166">
        <v>1</v>
      </c>
      <c r="O65" s="152">
        <v>12000</v>
      </c>
      <c r="Q65" s="177">
        <v>5</v>
      </c>
      <c r="R65" s="112">
        <v>17000</v>
      </c>
      <c r="S65" s="171"/>
      <c r="V65" s="114" t="s">
        <v>1627</v>
      </c>
      <c r="W65" s="33">
        <v>8000</v>
      </c>
    </row>
    <row r="66" spans="1:23">
      <c r="A66" s="182" t="s">
        <v>1435</v>
      </c>
      <c r="B66" s="177">
        <v>2</v>
      </c>
      <c r="C66" s="112">
        <v>17000</v>
      </c>
      <c r="D66" s="6"/>
      <c r="E66" s="22"/>
      <c r="F66" s="22"/>
      <c r="G66" s="22"/>
      <c r="I66"/>
      <c r="J66"/>
      <c r="K66"/>
      <c r="L66" s="22"/>
      <c r="M66" s="165" t="s">
        <v>1576</v>
      </c>
      <c r="N66" s="166">
        <v>1</v>
      </c>
      <c r="O66" s="152">
        <v>15000</v>
      </c>
      <c r="Q66" s="177">
        <v>2</v>
      </c>
      <c r="R66" s="112">
        <v>17000</v>
      </c>
      <c r="S66" s="171"/>
      <c r="V66" s="114" t="s">
        <v>1628</v>
      </c>
      <c r="W66" s="33">
        <v>8000</v>
      </c>
    </row>
    <row r="67" spans="1:23">
      <c r="A67" s="182" t="s">
        <v>1436</v>
      </c>
      <c r="B67" s="177">
        <v>1</v>
      </c>
      <c r="C67" s="112">
        <v>8000</v>
      </c>
      <c r="D67" s="6"/>
      <c r="E67" s="22"/>
      <c r="F67" s="22"/>
      <c r="G67" s="22"/>
      <c r="I67"/>
      <c r="J67"/>
      <c r="K67"/>
      <c r="L67" s="22"/>
      <c r="M67" s="165" t="s">
        <v>1577</v>
      </c>
      <c r="N67" s="166">
        <v>1</v>
      </c>
      <c r="O67" s="152">
        <v>14000</v>
      </c>
      <c r="Q67" s="177">
        <v>1</v>
      </c>
      <c r="R67" s="112">
        <v>8000</v>
      </c>
      <c r="S67" s="171"/>
      <c r="V67" s="114" t="s">
        <v>1628</v>
      </c>
      <c r="W67" s="33">
        <v>8000</v>
      </c>
    </row>
    <row r="68" spans="1:23">
      <c r="A68" s="226"/>
      <c r="B68" s="227"/>
      <c r="C68" s="6"/>
      <c r="D68" s="6"/>
      <c r="E68" s="22"/>
      <c r="F68" s="22"/>
      <c r="G68" s="22"/>
      <c r="I68"/>
      <c r="J68"/>
      <c r="K68"/>
      <c r="L68" s="22"/>
      <c r="M68" s="165" t="s">
        <v>1578</v>
      </c>
      <c r="N68" s="166">
        <v>1</v>
      </c>
      <c r="O68" s="152">
        <v>28000</v>
      </c>
      <c r="Q68" s="169">
        <v>7</v>
      </c>
      <c r="R68" s="170">
        <v>10000</v>
      </c>
      <c r="S68" s="171"/>
      <c r="V68" s="114" t="s">
        <v>1628</v>
      </c>
      <c r="W68" s="33">
        <v>8000</v>
      </c>
    </row>
    <row r="69" spans="1:23">
      <c r="A69" s="6"/>
      <c r="B69" s="6"/>
      <c r="C69" s="6"/>
      <c r="D69" s="6"/>
      <c r="E69" s="22"/>
      <c r="F69" s="22"/>
      <c r="G69" s="22"/>
      <c r="I69"/>
      <c r="J69"/>
      <c r="K69"/>
      <c r="L69" s="22"/>
      <c r="M69" s="165" t="s">
        <v>1579</v>
      </c>
      <c r="N69" s="166">
        <v>1</v>
      </c>
      <c r="O69" s="152">
        <v>15000</v>
      </c>
      <c r="Q69" s="169">
        <v>5</v>
      </c>
      <c r="R69" s="170">
        <v>100000</v>
      </c>
      <c r="S69" s="171"/>
      <c r="V69" s="114" t="s">
        <v>1629</v>
      </c>
      <c r="W69" s="33">
        <v>8000</v>
      </c>
    </row>
    <row r="70" spans="1:23">
      <c r="A70" s="6"/>
      <c r="B70" s="6"/>
      <c r="C70" s="6"/>
      <c r="D70" s="6"/>
      <c r="E70" s="22"/>
      <c r="F70" s="22"/>
      <c r="G70" s="22"/>
      <c r="I70"/>
      <c r="J70"/>
      <c r="K70"/>
      <c r="L70" s="22"/>
      <c r="M70" s="165" t="s">
        <v>1580</v>
      </c>
      <c r="N70" s="166">
        <v>1</v>
      </c>
      <c r="O70" s="152">
        <v>20000</v>
      </c>
      <c r="Q70" s="169">
        <v>5</v>
      </c>
      <c r="R70" s="170">
        <v>14000</v>
      </c>
      <c r="S70" s="171"/>
      <c r="V70" s="114" t="s">
        <v>1629</v>
      </c>
      <c r="W70" s="33">
        <v>8000</v>
      </c>
    </row>
    <row r="71" spans="1:23">
      <c r="A71" s="6"/>
      <c r="B71" s="6"/>
      <c r="C71" s="6"/>
      <c r="D71" s="6"/>
      <c r="E71" s="22"/>
      <c r="F71" s="22"/>
      <c r="G71" s="22"/>
      <c r="I71"/>
      <c r="J71"/>
      <c r="K71"/>
      <c r="L71" s="22"/>
      <c r="M71" s="165" t="s">
        <v>1581</v>
      </c>
      <c r="N71" s="166">
        <v>1</v>
      </c>
      <c r="O71" s="152">
        <v>22000</v>
      </c>
      <c r="Q71" s="169">
        <v>4</v>
      </c>
      <c r="R71" s="170">
        <v>100000</v>
      </c>
      <c r="S71" s="171"/>
      <c r="V71" s="114" t="s">
        <v>1630</v>
      </c>
      <c r="W71" s="33">
        <v>8000</v>
      </c>
    </row>
    <row r="72" spans="1:23">
      <c r="A72" s="6"/>
      <c r="B72" s="6"/>
      <c r="C72" s="6"/>
      <c r="D72" s="6"/>
      <c r="E72" s="22"/>
      <c r="F72" s="22"/>
      <c r="G72" s="22"/>
      <c r="I72"/>
      <c r="J72"/>
      <c r="K72"/>
      <c r="L72" s="22"/>
      <c r="M72" s="165" t="s">
        <v>1582</v>
      </c>
      <c r="N72" s="166">
        <v>1</v>
      </c>
      <c r="O72" s="152">
        <v>24000</v>
      </c>
      <c r="Q72" s="169">
        <v>2</v>
      </c>
      <c r="R72" s="170">
        <v>100000</v>
      </c>
      <c r="S72" s="171"/>
      <c r="V72" s="114" t="s">
        <v>1631</v>
      </c>
      <c r="W72" s="33">
        <v>8000</v>
      </c>
    </row>
    <row r="73" spans="1:23">
      <c r="A73" s="6"/>
      <c r="B73" s="6"/>
      <c r="C73" s="6"/>
      <c r="D73" s="6"/>
      <c r="E73" s="22"/>
      <c r="F73" s="22"/>
      <c r="G73" s="22"/>
      <c r="I73"/>
      <c r="J73"/>
      <c r="K73"/>
      <c r="L73" s="22"/>
      <c r="M73" s="165" t="s">
        <v>1583</v>
      </c>
      <c r="N73" s="166">
        <v>1</v>
      </c>
      <c r="O73" s="152">
        <v>25000</v>
      </c>
      <c r="Q73" s="169">
        <v>2</v>
      </c>
      <c r="R73" s="170">
        <v>100000</v>
      </c>
      <c r="S73" s="171"/>
      <c r="V73" s="114" t="s">
        <v>1631</v>
      </c>
      <c r="W73" s="33">
        <v>8000</v>
      </c>
    </row>
    <row r="74" spans="1:23">
      <c r="A74" s="6"/>
      <c r="B74" s="6"/>
      <c r="C74" s="6"/>
      <c r="D74" s="6"/>
      <c r="E74" s="22"/>
      <c r="F74" s="22"/>
      <c r="G74" s="22"/>
      <c r="I74"/>
      <c r="J74"/>
      <c r="K74"/>
      <c r="L74" s="22"/>
      <c r="M74" s="165" t="s">
        <v>1584</v>
      </c>
      <c r="N74" s="166">
        <v>1</v>
      </c>
      <c r="O74" s="152">
        <v>18000</v>
      </c>
      <c r="Q74" s="169">
        <v>2</v>
      </c>
      <c r="R74" s="170">
        <v>70000</v>
      </c>
      <c r="S74" s="171"/>
      <c r="V74" s="114" t="s">
        <v>1632</v>
      </c>
      <c r="W74" s="33">
        <v>8000</v>
      </c>
    </row>
    <row r="75" spans="1:23">
      <c r="A75" s="6"/>
      <c r="B75" s="6"/>
      <c r="C75" s="6"/>
      <c r="D75" s="6"/>
      <c r="E75" s="22"/>
      <c r="F75" s="22"/>
      <c r="G75" s="22"/>
      <c r="I75"/>
      <c r="J75"/>
      <c r="K75"/>
      <c r="L75" s="22"/>
      <c r="M75" s="165" t="s">
        <v>1585</v>
      </c>
      <c r="N75" s="166">
        <v>1</v>
      </c>
      <c r="O75" s="152">
        <v>14000</v>
      </c>
      <c r="Q75" s="169">
        <v>2</v>
      </c>
      <c r="R75" s="170">
        <v>70000</v>
      </c>
      <c r="S75" s="171"/>
      <c r="V75" s="114" t="s">
        <v>1632</v>
      </c>
      <c r="W75" s="33">
        <v>8000</v>
      </c>
    </row>
    <row r="76" spans="1:23">
      <c r="A76" s="6"/>
      <c r="B76" s="6"/>
      <c r="C76" s="6"/>
      <c r="D76" s="6"/>
      <c r="E76" s="22"/>
      <c r="F76" s="22"/>
      <c r="G76" s="22"/>
      <c r="I76"/>
      <c r="J76"/>
      <c r="K76"/>
      <c r="L76" s="22"/>
      <c r="M76" s="165" t="s">
        <v>1586</v>
      </c>
      <c r="N76" s="166">
        <v>1</v>
      </c>
      <c r="O76" s="152">
        <v>18000</v>
      </c>
      <c r="Q76" s="169">
        <v>2</v>
      </c>
      <c r="R76" s="170">
        <v>6000</v>
      </c>
      <c r="S76" s="171"/>
      <c r="V76" s="114" t="s">
        <v>1632</v>
      </c>
      <c r="W76" s="33">
        <v>8000</v>
      </c>
    </row>
    <row r="77" spans="1:23">
      <c r="A77" s="6"/>
      <c r="B77" s="6"/>
      <c r="C77" s="6"/>
      <c r="D77" s="6"/>
      <c r="E77" s="22"/>
      <c r="F77" s="22"/>
      <c r="G77" s="22"/>
      <c r="I77"/>
      <c r="J77"/>
      <c r="K77"/>
      <c r="L77" s="22"/>
      <c r="M77" s="165" t="s">
        <v>1587</v>
      </c>
      <c r="N77" s="166">
        <v>1</v>
      </c>
      <c r="O77" s="152">
        <v>26000</v>
      </c>
      <c r="Q77" s="169">
        <v>2</v>
      </c>
      <c r="R77" s="170">
        <v>80000</v>
      </c>
      <c r="S77" s="171"/>
      <c r="V77" s="114" t="s">
        <v>1632</v>
      </c>
      <c r="W77" s="33">
        <v>8000</v>
      </c>
    </row>
    <row r="78" spans="1:23">
      <c r="A78" s="6"/>
      <c r="B78" s="6"/>
      <c r="C78" s="6"/>
      <c r="D78" s="6"/>
      <c r="E78" s="22"/>
      <c r="F78" s="22"/>
      <c r="G78" s="22"/>
      <c r="I78"/>
      <c r="J78"/>
      <c r="K78"/>
      <c r="L78" s="22"/>
      <c r="M78" s="165" t="s">
        <v>1588</v>
      </c>
      <c r="N78" s="166">
        <v>1</v>
      </c>
      <c r="O78" s="152">
        <v>22000</v>
      </c>
      <c r="Q78" s="169">
        <v>1</v>
      </c>
      <c r="R78" s="170">
        <v>10000</v>
      </c>
      <c r="S78" s="171"/>
      <c r="V78" s="114" t="s">
        <v>1632</v>
      </c>
      <c r="W78" s="33">
        <v>8000</v>
      </c>
    </row>
    <row r="79" spans="1:23">
      <c r="A79" s="6"/>
      <c r="B79" s="6"/>
      <c r="C79" s="6"/>
      <c r="D79" s="6"/>
      <c r="E79" s="22"/>
      <c r="F79" s="22"/>
      <c r="G79" s="22"/>
      <c r="I79"/>
      <c r="J79"/>
      <c r="K79"/>
      <c r="L79" s="22"/>
      <c r="M79" s="165" t="s">
        <v>1589</v>
      </c>
      <c r="N79" s="166">
        <v>1</v>
      </c>
      <c r="O79" s="152">
        <v>14000</v>
      </c>
      <c r="Q79" s="169">
        <v>1</v>
      </c>
      <c r="R79" s="170">
        <v>10000</v>
      </c>
      <c r="S79" s="171"/>
      <c r="V79" s="114" t="s">
        <v>1633</v>
      </c>
      <c r="W79" s="33">
        <v>8000</v>
      </c>
    </row>
    <row r="80" spans="1:23">
      <c r="A80" s="6"/>
      <c r="B80" s="6"/>
      <c r="C80" s="6"/>
      <c r="D80" s="6"/>
      <c r="E80" s="22"/>
      <c r="F80" s="22"/>
      <c r="G80" s="22"/>
      <c r="I80"/>
      <c r="J80"/>
      <c r="K80"/>
      <c r="L80" s="22"/>
      <c r="M80" s="165" t="s">
        <v>1590</v>
      </c>
      <c r="N80" s="166">
        <v>1</v>
      </c>
      <c r="O80" s="152">
        <v>26000</v>
      </c>
      <c r="Q80" s="169">
        <v>1</v>
      </c>
      <c r="R80" s="170">
        <v>100000</v>
      </c>
      <c r="S80" s="171"/>
      <c r="V80" s="114" t="s">
        <v>1634</v>
      </c>
      <c r="W80" s="33">
        <v>8000</v>
      </c>
    </row>
    <row r="81" spans="1:23">
      <c r="A81" s="6"/>
      <c r="B81" s="6"/>
      <c r="C81" s="6"/>
      <c r="D81" s="6"/>
      <c r="E81" s="22"/>
      <c r="F81" s="22"/>
      <c r="G81" s="22"/>
      <c r="I81"/>
      <c r="J81"/>
      <c r="K81"/>
      <c r="L81" s="22"/>
      <c r="M81" s="165" t="s">
        <v>1591</v>
      </c>
      <c r="N81" s="166">
        <v>9</v>
      </c>
      <c r="O81" s="152" t="s">
        <v>1039</v>
      </c>
      <c r="Q81" s="169">
        <v>1</v>
      </c>
      <c r="R81" s="170">
        <v>10000</v>
      </c>
      <c r="S81" s="171"/>
      <c r="V81" s="114" t="s">
        <v>1634</v>
      </c>
      <c r="W81" s="33">
        <v>8000</v>
      </c>
    </row>
    <row r="82" spans="1:23">
      <c r="A82" s="6"/>
      <c r="B82" s="6"/>
      <c r="C82" s="6"/>
      <c r="D82" s="6"/>
      <c r="E82" s="22"/>
      <c r="F82" s="22"/>
      <c r="G82" s="22"/>
      <c r="I82"/>
      <c r="J82"/>
      <c r="K82"/>
      <c r="L82" s="22"/>
      <c r="N82">
        <f>SUM(N8:N80)</f>
        <v>836</v>
      </c>
      <c r="O82" s="22"/>
      <c r="Q82" s="169">
        <v>1</v>
      </c>
      <c r="R82" s="170">
        <v>100000</v>
      </c>
      <c r="S82" s="171"/>
      <c r="V82" s="114" t="s">
        <v>1634</v>
      </c>
      <c r="W82" s="33">
        <v>8000</v>
      </c>
    </row>
    <row r="83" spans="1:23">
      <c r="A83" s="6"/>
      <c r="B83" s="6"/>
      <c r="C83" s="6"/>
      <c r="D83" s="6"/>
      <c r="E83" s="22"/>
      <c r="F83" s="22"/>
      <c r="G83" s="22"/>
      <c r="I83"/>
      <c r="J83"/>
      <c r="K83"/>
      <c r="L83" s="22"/>
      <c r="N83" s="22"/>
      <c r="O83" s="22"/>
      <c r="Q83" s="169">
        <v>1</v>
      </c>
      <c r="R83" s="170">
        <v>100000</v>
      </c>
      <c r="S83" s="171"/>
      <c r="V83" s="114" t="s">
        <v>1634</v>
      </c>
      <c r="W83" s="33">
        <v>8000</v>
      </c>
    </row>
    <row r="84" spans="1:23">
      <c r="A84" s="6"/>
      <c r="B84" s="6"/>
      <c r="C84" s="6"/>
      <c r="D84" s="6"/>
      <c r="E84" s="22"/>
      <c r="F84" s="22"/>
      <c r="G84" s="22"/>
      <c r="I84"/>
      <c r="J84"/>
      <c r="K84"/>
      <c r="L84" s="22"/>
      <c r="M84" s="22"/>
      <c r="N84" s="1"/>
      <c r="O84" s="22"/>
      <c r="Q84" s="169">
        <v>1</v>
      </c>
      <c r="R84" s="170">
        <v>70000</v>
      </c>
      <c r="S84" s="171"/>
      <c r="V84" s="114" t="s">
        <v>1635</v>
      </c>
      <c r="W84" s="33">
        <v>8000</v>
      </c>
    </row>
    <row r="85" spans="1:23">
      <c r="A85" s="6"/>
      <c r="B85" s="6"/>
      <c r="C85" s="6"/>
      <c r="D85" s="6"/>
      <c r="E85" s="22"/>
      <c r="F85" s="22"/>
      <c r="G85" s="22"/>
      <c r="I85"/>
      <c r="J85"/>
      <c r="K85"/>
      <c r="L85" s="22"/>
      <c r="M85" s="22"/>
      <c r="N85" s="22"/>
      <c r="O85" s="22"/>
      <c r="Q85" s="169">
        <v>1</v>
      </c>
      <c r="R85" s="170">
        <v>100000</v>
      </c>
      <c r="S85" s="171"/>
      <c r="V85" s="114" t="s">
        <v>1636</v>
      </c>
      <c r="W85" s="33">
        <v>8000</v>
      </c>
    </row>
    <row r="86" spans="1:23">
      <c r="A86" s="6"/>
      <c r="B86" s="6"/>
      <c r="C86" s="6"/>
      <c r="D86" s="6"/>
      <c r="E86" s="22"/>
      <c r="F86" s="22"/>
      <c r="G86" s="22"/>
      <c r="I86"/>
      <c r="J86"/>
      <c r="K86"/>
      <c r="L86" s="22"/>
      <c r="M86" s="22"/>
      <c r="N86" s="22"/>
      <c r="O86" s="22"/>
      <c r="Q86" s="169">
        <v>1</v>
      </c>
      <c r="R86" s="170">
        <v>9000</v>
      </c>
      <c r="S86" s="171"/>
      <c r="V86" s="114" t="s">
        <v>1636</v>
      </c>
      <c r="W86" s="33">
        <v>8000</v>
      </c>
    </row>
    <row r="87" spans="1:23">
      <c r="A87" s="6"/>
      <c r="B87" s="6"/>
      <c r="C87" s="6"/>
      <c r="D87" s="6"/>
      <c r="E87" s="22"/>
      <c r="F87" s="22"/>
      <c r="G87" s="22"/>
      <c r="I87"/>
      <c r="J87"/>
      <c r="K87"/>
      <c r="L87" s="22"/>
      <c r="M87" s="22"/>
      <c r="N87" s="22"/>
      <c r="O87" s="22"/>
      <c r="Q87" s="169">
        <v>1</v>
      </c>
      <c r="R87" s="170">
        <v>80000</v>
      </c>
      <c r="S87" s="171"/>
      <c r="V87" s="114" t="s">
        <v>1636</v>
      </c>
      <c r="W87" s="33">
        <v>8000</v>
      </c>
    </row>
    <row r="88" spans="1:23">
      <c r="A88" s="6"/>
      <c r="B88" s="6"/>
      <c r="C88" s="6"/>
      <c r="D88" s="6"/>
      <c r="E88" s="22"/>
      <c r="F88" s="22"/>
      <c r="G88" s="22"/>
      <c r="I88"/>
      <c r="J88"/>
      <c r="K88"/>
      <c r="L88" s="22"/>
      <c r="M88" s="22"/>
      <c r="N88" s="22"/>
      <c r="O88" s="22"/>
      <c r="Q88" s="169">
        <v>1</v>
      </c>
      <c r="R88" s="170">
        <v>100000</v>
      </c>
      <c r="S88" s="171"/>
      <c r="V88" s="114" t="s">
        <v>1637</v>
      </c>
      <c r="W88" s="33">
        <v>8000</v>
      </c>
    </row>
    <row r="89" spans="1:23">
      <c r="A89" s="6"/>
      <c r="B89" s="6"/>
      <c r="C89" s="6"/>
      <c r="D89" s="6"/>
      <c r="E89" s="22"/>
      <c r="F89" s="22"/>
      <c r="G89" s="22"/>
      <c r="I89"/>
      <c r="J89"/>
      <c r="K89"/>
      <c r="L89" s="22"/>
      <c r="M89" s="22"/>
      <c r="N89" s="22"/>
      <c r="O89" s="22"/>
      <c r="Q89" s="169">
        <v>1</v>
      </c>
      <c r="R89" s="170">
        <v>10000</v>
      </c>
      <c r="S89" s="171"/>
      <c r="V89" s="114" t="s">
        <v>1638</v>
      </c>
      <c r="W89" s="33">
        <v>8000</v>
      </c>
    </row>
    <row r="90" spans="1:23">
      <c r="A90" s="6"/>
      <c r="B90" s="6"/>
      <c r="C90" s="6"/>
      <c r="D90" s="6"/>
      <c r="E90" s="22"/>
      <c r="F90" s="22"/>
      <c r="G90" s="22"/>
      <c r="I90"/>
      <c r="J90"/>
      <c r="K90"/>
      <c r="L90" s="22"/>
      <c r="M90" s="22"/>
      <c r="N90" s="22"/>
      <c r="O90" s="22"/>
      <c r="Q90" s="169">
        <v>1</v>
      </c>
      <c r="R90" s="170">
        <v>60000</v>
      </c>
      <c r="S90" s="171"/>
      <c r="V90" s="114" t="s">
        <v>1639</v>
      </c>
      <c r="W90" s="33">
        <v>8000</v>
      </c>
    </row>
    <row r="91" spans="1:23">
      <c r="A91" s="6"/>
      <c r="B91" s="6"/>
      <c r="C91" s="6"/>
      <c r="D91" s="6"/>
      <c r="E91" s="22"/>
      <c r="F91" s="22"/>
      <c r="G91" s="22"/>
      <c r="I91"/>
      <c r="J91"/>
      <c r="K91"/>
      <c r="L91" s="22"/>
      <c r="M91" s="22"/>
      <c r="N91" s="22"/>
      <c r="O91" s="22"/>
      <c r="Q91" s="169">
        <v>1</v>
      </c>
      <c r="R91" s="170">
        <v>14000</v>
      </c>
      <c r="S91" s="171"/>
      <c r="V91" s="114" t="s">
        <v>1640</v>
      </c>
      <c r="W91" s="33">
        <v>8000</v>
      </c>
    </row>
    <row r="92" spans="1:23">
      <c r="A92" s="6"/>
      <c r="B92" s="6"/>
      <c r="C92" s="6"/>
      <c r="D92" s="6"/>
      <c r="E92" s="22"/>
      <c r="F92" s="22"/>
      <c r="G92" s="22"/>
      <c r="I92"/>
      <c r="J92"/>
      <c r="K92"/>
      <c r="L92" s="22"/>
      <c r="M92" s="22"/>
      <c r="N92" s="22"/>
      <c r="O92" s="22"/>
      <c r="Q92" s="169">
        <v>1</v>
      </c>
      <c r="R92" s="170">
        <v>100000</v>
      </c>
      <c r="S92" s="171"/>
      <c r="V92" s="114" t="s">
        <v>1641</v>
      </c>
      <c r="W92" s="33">
        <v>8000</v>
      </c>
    </row>
    <row r="93" spans="1:23">
      <c r="A93" s="6"/>
      <c r="B93" s="6"/>
      <c r="C93" s="6"/>
      <c r="D93" s="6"/>
      <c r="E93" s="22"/>
      <c r="F93" s="22"/>
      <c r="G93" s="22"/>
      <c r="I93"/>
      <c r="J93"/>
      <c r="K93"/>
      <c r="L93" s="22"/>
      <c r="M93" s="22"/>
      <c r="N93" s="22"/>
      <c r="O93" s="22"/>
      <c r="Q93" s="169">
        <v>1</v>
      </c>
      <c r="R93" s="170">
        <v>8000</v>
      </c>
      <c r="S93" s="171"/>
      <c r="V93" s="114" t="s">
        <v>1642</v>
      </c>
      <c r="W93" s="33">
        <v>8000</v>
      </c>
    </row>
    <row r="94" spans="1:23">
      <c r="A94" s="6"/>
      <c r="B94" s="6"/>
      <c r="C94" s="6"/>
      <c r="D94" s="6"/>
      <c r="E94" s="22"/>
      <c r="F94" s="22"/>
      <c r="G94" s="22"/>
      <c r="I94"/>
      <c r="J94"/>
      <c r="K94"/>
      <c r="L94" s="22"/>
      <c r="M94" s="22"/>
      <c r="N94" s="22"/>
      <c r="O94" s="22"/>
      <c r="Q94" s="169">
        <v>1</v>
      </c>
      <c r="R94" s="170">
        <v>6000</v>
      </c>
      <c r="S94" s="171"/>
      <c r="V94" s="114" t="s">
        <v>1642</v>
      </c>
      <c r="W94" s="33">
        <v>8000</v>
      </c>
    </row>
    <row r="95" spans="1:23">
      <c r="A95" s="6"/>
      <c r="B95" s="6"/>
      <c r="C95" s="6"/>
      <c r="D95" s="6"/>
      <c r="E95" s="22"/>
      <c r="F95" s="22"/>
      <c r="G95" s="22"/>
      <c r="I95"/>
      <c r="J95"/>
      <c r="K95"/>
      <c r="L95" s="22"/>
      <c r="M95" s="22"/>
      <c r="N95" s="22"/>
      <c r="O95" s="22"/>
      <c r="Q95" s="169">
        <v>1</v>
      </c>
      <c r="R95" s="170">
        <v>6000</v>
      </c>
      <c r="S95" s="171"/>
      <c r="V95" s="114" t="s">
        <v>1642</v>
      </c>
      <c r="W95" s="33">
        <v>8000</v>
      </c>
    </row>
    <row r="96" spans="1:23">
      <c r="A96" s="6"/>
      <c r="B96" s="6"/>
      <c r="C96" s="6"/>
      <c r="D96" s="6"/>
      <c r="E96" s="22"/>
      <c r="F96" s="22"/>
      <c r="G96" s="22"/>
      <c r="I96"/>
      <c r="J96"/>
      <c r="K96"/>
      <c r="L96" s="22"/>
      <c r="M96" s="22"/>
      <c r="N96" s="22"/>
      <c r="O96" s="22"/>
      <c r="Q96" s="169">
        <v>1</v>
      </c>
      <c r="R96" s="170">
        <v>4000</v>
      </c>
      <c r="S96" s="171"/>
      <c r="V96" s="114" t="s">
        <v>1642</v>
      </c>
      <c r="W96" s="33">
        <v>8000</v>
      </c>
    </row>
    <row r="97" spans="1:23">
      <c r="A97" s="6"/>
      <c r="B97" s="6"/>
      <c r="C97" s="6"/>
      <c r="D97" s="6"/>
      <c r="E97" s="22"/>
      <c r="F97" s="22"/>
      <c r="G97" s="22"/>
      <c r="I97"/>
      <c r="J97"/>
      <c r="K97"/>
      <c r="L97" s="22"/>
      <c r="M97" s="22"/>
      <c r="N97" s="22"/>
      <c r="O97" s="22"/>
      <c r="Q97" s="169">
        <v>1</v>
      </c>
      <c r="R97" s="170">
        <v>10000</v>
      </c>
      <c r="S97" s="171"/>
      <c r="V97" s="114" t="s">
        <v>1642</v>
      </c>
      <c r="W97" s="33">
        <v>8000</v>
      </c>
    </row>
    <row r="98" spans="1:23">
      <c r="A98" s="6"/>
      <c r="B98" s="6"/>
      <c r="C98" s="6"/>
      <c r="D98" s="6"/>
      <c r="E98" s="22"/>
      <c r="F98" s="22"/>
      <c r="G98" s="22"/>
      <c r="I98"/>
      <c r="J98"/>
      <c r="K98"/>
      <c r="L98" s="22"/>
      <c r="M98" s="22"/>
      <c r="N98" s="22"/>
      <c r="O98" s="22"/>
      <c r="Q98" s="169">
        <v>1</v>
      </c>
      <c r="R98" s="170">
        <v>10000</v>
      </c>
      <c r="S98" s="171"/>
      <c r="V98" s="114" t="s">
        <v>1643</v>
      </c>
      <c r="W98" s="33">
        <v>8000</v>
      </c>
    </row>
    <row r="99" spans="1:23">
      <c r="A99" s="6"/>
      <c r="B99" s="6"/>
      <c r="C99" s="6"/>
      <c r="D99" s="6"/>
      <c r="E99" s="22"/>
      <c r="F99" s="22"/>
      <c r="G99" s="22"/>
      <c r="I99"/>
      <c r="J99"/>
      <c r="K99"/>
      <c r="L99" s="22"/>
      <c r="M99" s="22"/>
      <c r="N99" s="22"/>
      <c r="O99" s="22"/>
      <c r="Q99" s="166">
        <v>55</v>
      </c>
      <c r="R99" s="152">
        <v>30000</v>
      </c>
      <c r="S99" s="171"/>
      <c r="V99" s="114" t="s">
        <v>1644</v>
      </c>
      <c r="W99" s="33">
        <v>8000</v>
      </c>
    </row>
    <row r="100" spans="1:23">
      <c r="A100" s="6"/>
      <c r="B100" s="6"/>
      <c r="C100" s="6"/>
      <c r="D100" s="6"/>
      <c r="E100" s="22"/>
      <c r="F100" s="22"/>
      <c r="G100" s="22"/>
      <c r="I100"/>
      <c r="J100"/>
      <c r="K100"/>
      <c r="L100" s="22"/>
      <c r="M100" s="22"/>
      <c r="N100" s="22"/>
      <c r="O100" s="22"/>
      <c r="Q100" s="166">
        <v>50</v>
      </c>
      <c r="R100" s="152">
        <v>12000</v>
      </c>
      <c r="S100" s="171"/>
      <c r="V100" s="114" t="s">
        <v>1645</v>
      </c>
      <c r="W100" s="33">
        <v>8000</v>
      </c>
    </row>
    <row r="101" spans="1:23">
      <c r="A101" s="6"/>
      <c r="B101" s="6"/>
      <c r="C101" s="6"/>
      <c r="D101" s="6"/>
      <c r="E101" s="22"/>
      <c r="F101" s="22"/>
      <c r="G101" s="22"/>
      <c r="I101"/>
      <c r="J101"/>
      <c r="K101"/>
      <c r="L101" s="22"/>
      <c r="M101" s="22"/>
      <c r="N101" s="22"/>
      <c r="O101" s="22"/>
      <c r="Q101" s="166">
        <v>41</v>
      </c>
      <c r="R101" s="152">
        <v>15000</v>
      </c>
      <c r="S101" s="171"/>
      <c r="V101" s="114" t="s">
        <v>1645</v>
      </c>
      <c r="W101" s="33">
        <v>8000</v>
      </c>
    </row>
    <row r="102" spans="1:23">
      <c r="A102" s="6"/>
      <c r="B102" s="6"/>
      <c r="C102" s="6"/>
      <c r="D102" s="6"/>
      <c r="E102" s="22"/>
      <c r="F102" s="22"/>
      <c r="G102" s="22"/>
      <c r="I102"/>
      <c r="J102"/>
      <c r="K102"/>
      <c r="L102" s="22"/>
      <c r="M102" s="22"/>
      <c r="N102" s="22"/>
      <c r="O102" s="22"/>
      <c r="Q102" s="166">
        <v>40</v>
      </c>
      <c r="R102" s="152">
        <v>11000</v>
      </c>
      <c r="S102" s="171"/>
      <c r="V102" s="114" t="s">
        <v>1646</v>
      </c>
      <c r="W102" s="33"/>
    </row>
    <row r="103" spans="1:23">
      <c r="A103" s="6"/>
      <c r="B103" s="6"/>
      <c r="C103" s="6"/>
      <c r="D103" s="6"/>
      <c r="E103" s="22"/>
      <c r="F103" s="22"/>
      <c r="G103" s="22"/>
      <c r="I103"/>
      <c r="J103"/>
      <c r="K103"/>
      <c r="L103" s="22"/>
      <c r="M103" s="22"/>
      <c r="N103" s="22"/>
      <c r="O103" s="22"/>
      <c r="Q103" s="166">
        <v>36</v>
      </c>
      <c r="R103" s="152">
        <v>14000</v>
      </c>
      <c r="S103" s="171"/>
      <c r="V103" s="114" t="s">
        <v>1647</v>
      </c>
      <c r="W103" s="33"/>
    </row>
    <row r="104" spans="1:23">
      <c r="A104" s="6"/>
      <c r="B104" s="6"/>
      <c r="C104" s="6"/>
      <c r="D104" s="6"/>
      <c r="E104" s="22"/>
      <c r="F104" s="22"/>
      <c r="G104" s="22"/>
      <c r="I104"/>
      <c r="J104"/>
      <c r="K104"/>
      <c r="L104" s="22"/>
      <c r="M104" s="22"/>
      <c r="N104" s="22"/>
      <c r="O104" s="22"/>
      <c r="Q104" s="166">
        <v>30</v>
      </c>
      <c r="R104" s="152">
        <v>22000</v>
      </c>
      <c r="S104" s="171"/>
      <c r="V104" s="114" t="s">
        <v>1647</v>
      </c>
      <c r="W104" s="33"/>
    </row>
    <row r="105" spans="1:23">
      <c r="A105" s="6"/>
      <c r="B105" s="6"/>
      <c r="C105" s="6"/>
      <c r="D105" s="6"/>
      <c r="E105" s="22"/>
      <c r="F105" s="22"/>
      <c r="G105" s="22"/>
      <c r="I105"/>
      <c r="J105"/>
      <c r="K105"/>
      <c r="L105" s="22"/>
      <c r="M105" s="22"/>
      <c r="N105" s="22"/>
      <c r="O105" s="22"/>
      <c r="Q105" s="166">
        <v>25</v>
      </c>
      <c r="R105" s="152">
        <v>10000</v>
      </c>
      <c r="S105" s="171"/>
      <c r="V105" s="114" t="s">
        <v>1648</v>
      </c>
      <c r="W105" s="33"/>
    </row>
    <row r="106" spans="1:23">
      <c r="A106" s="6"/>
      <c r="B106" s="6"/>
      <c r="C106" s="6"/>
      <c r="D106" s="6"/>
      <c r="E106" s="22"/>
      <c r="F106" s="22"/>
      <c r="G106" s="22"/>
      <c r="I106"/>
      <c r="J106"/>
      <c r="K106"/>
      <c r="L106" s="22"/>
      <c r="M106" s="22"/>
      <c r="N106" s="22"/>
      <c r="O106" s="22"/>
      <c r="Q106" s="166">
        <v>24</v>
      </c>
      <c r="R106" s="152">
        <v>20000</v>
      </c>
      <c r="S106" s="171"/>
      <c r="V106" s="114" t="s">
        <v>1649</v>
      </c>
      <c r="W106" s="33"/>
    </row>
    <row r="107" spans="1:23">
      <c r="A107" s="6"/>
      <c r="B107" s="6"/>
      <c r="C107" s="6"/>
      <c r="D107" s="6"/>
      <c r="E107" s="22"/>
      <c r="F107" s="22"/>
      <c r="G107" s="22"/>
      <c r="I107"/>
      <c r="J107"/>
      <c r="K107"/>
      <c r="L107" s="22"/>
      <c r="M107" s="22"/>
      <c r="N107" s="22"/>
      <c r="O107" s="22"/>
      <c r="Q107" s="166">
        <v>24</v>
      </c>
      <c r="R107" s="152">
        <v>26000</v>
      </c>
      <c r="S107" s="171"/>
      <c r="V107" s="114" t="s">
        <v>1649</v>
      </c>
      <c r="W107" s="33"/>
    </row>
    <row r="108" spans="1:23">
      <c r="A108" s="6"/>
      <c r="B108" s="6"/>
      <c r="C108" s="6"/>
      <c r="D108" s="6"/>
      <c r="E108" s="22"/>
      <c r="F108" s="22"/>
      <c r="G108" s="22"/>
      <c r="I108"/>
      <c r="J108"/>
      <c r="K108"/>
      <c r="L108" s="22"/>
      <c r="M108" s="22"/>
      <c r="N108" s="22"/>
      <c r="O108" s="22"/>
      <c r="Q108" s="166">
        <v>23</v>
      </c>
      <c r="R108" s="152">
        <v>30000</v>
      </c>
      <c r="S108" s="171"/>
      <c r="V108" s="114" t="s">
        <v>1649</v>
      </c>
      <c r="W108" s="33"/>
    </row>
    <row r="109" spans="1:23">
      <c r="A109" s="6"/>
      <c r="B109" s="6"/>
      <c r="C109" s="6"/>
      <c r="D109" s="6"/>
      <c r="E109" s="22"/>
      <c r="F109" s="22"/>
      <c r="G109" s="22"/>
      <c r="I109"/>
      <c r="J109"/>
      <c r="K109"/>
      <c r="L109" s="22"/>
      <c r="M109" s="22"/>
      <c r="N109" s="22"/>
      <c r="O109" s="22"/>
      <c r="Q109" s="166">
        <v>21</v>
      </c>
      <c r="R109" s="152">
        <v>12000</v>
      </c>
      <c r="S109" s="171"/>
      <c r="V109" s="114" t="s">
        <v>1649</v>
      </c>
      <c r="W109" s="33"/>
    </row>
    <row r="110" spans="1:23">
      <c r="A110" s="6"/>
      <c r="B110" s="6"/>
      <c r="C110" s="6"/>
      <c r="D110" s="6"/>
      <c r="E110" s="22"/>
      <c r="F110" s="22"/>
      <c r="G110" s="22"/>
      <c r="I110"/>
      <c r="J110"/>
      <c r="K110"/>
      <c r="L110" s="22"/>
      <c r="M110" s="22"/>
      <c r="N110" s="22"/>
      <c r="O110" s="22"/>
      <c r="Q110" s="166">
        <v>20</v>
      </c>
      <c r="R110" s="152">
        <v>28000</v>
      </c>
      <c r="S110" s="171"/>
      <c r="V110" s="114" t="s">
        <v>1650</v>
      </c>
      <c r="W110" s="33"/>
    </row>
    <row r="111" spans="1:23">
      <c r="A111" s="6"/>
      <c r="B111" s="6"/>
      <c r="C111" s="6"/>
      <c r="D111" s="6"/>
      <c r="E111" s="22"/>
      <c r="F111" s="22"/>
      <c r="G111" s="22"/>
      <c r="I111"/>
      <c r="J111"/>
      <c r="K111"/>
      <c r="L111" s="22"/>
      <c r="M111" s="22"/>
      <c r="N111" s="22"/>
      <c r="O111" s="22"/>
      <c r="Q111" s="166">
        <v>19</v>
      </c>
      <c r="R111" s="152">
        <v>30000</v>
      </c>
      <c r="S111" s="171"/>
      <c r="V111" s="114" t="s">
        <v>1651</v>
      </c>
      <c r="W111" s="33"/>
    </row>
    <row r="112" spans="1:23">
      <c r="A112" s="6"/>
      <c r="B112" s="6"/>
      <c r="C112" s="6"/>
      <c r="D112" s="6"/>
      <c r="E112" s="22"/>
      <c r="F112" s="22"/>
      <c r="G112" s="22"/>
      <c r="I112"/>
      <c r="J112"/>
      <c r="K112"/>
      <c r="L112" s="22"/>
      <c r="M112" s="22"/>
      <c r="N112" s="22"/>
      <c r="O112" s="22"/>
      <c r="Q112" s="166">
        <v>19</v>
      </c>
      <c r="R112" s="152">
        <v>12000</v>
      </c>
      <c r="S112" s="171"/>
      <c r="V112" s="114" t="s">
        <v>1651</v>
      </c>
      <c r="W112" s="33"/>
    </row>
    <row r="113" spans="1:23">
      <c r="A113" s="6"/>
      <c r="B113" s="6"/>
      <c r="C113" s="6"/>
      <c r="D113" s="6"/>
      <c r="E113" s="22"/>
      <c r="F113" s="22"/>
      <c r="G113" s="22"/>
      <c r="I113"/>
      <c r="J113"/>
      <c r="K113"/>
      <c r="L113" s="22"/>
      <c r="M113" s="22"/>
      <c r="N113" s="22"/>
      <c r="O113" s="22"/>
      <c r="Q113" s="166">
        <v>18</v>
      </c>
      <c r="R113" s="152">
        <v>18000</v>
      </c>
      <c r="S113" s="171"/>
      <c r="V113" s="114" t="s">
        <v>1651</v>
      </c>
      <c r="W113" s="33"/>
    </row>
    <row r="114" spans="1:23">
      <c r="A114" s="6"/>
      <c r="B114" s="6"/>
      <c r="C114" s="6"/>
      <c r="D114" s="6"/>
      <c r="E114" s="22"/>
      <c r="F114" s="22"/>
      <c r="G114" s="22"/>
      <c r="I114"/>
      <c r="J114"/>
      <c r="K114"/>
      <c r="L114" s="22"/>
      <c r="M114" s="22"/>
      <c r="N114" s="22"/>
      <c r="O114" s="22"/>
      <c r="Q114" s="166">
        <v>17</v>
      </c>
      <c r="R114" s="152">
        <v>35000</v>
      </c>
      <c r="S114" s="171"/>
      <c r="V114" s="114" t="s">
        <v>1652</v>
      </c>
      <c r="W114" s="33"/>
    </row>
    <row r="115" spans="1:23">
      <c r="A115" s="6"/>
      <c r="B115" s="6"/>
      <c r="C115" s="6"/>
      <c r="D115" s="6"/>
      <c r="E115" s="22"/>
      <c r="F115" s="22"/>
      <c r="G115" s="22"/>
      <c r="I115"/>
      <c r="J115"/>
      <c r="K115"/>
      <c r="L115" s="22"/>
      <c r="M115" s="22"/>
      <c r="N115" s="22"/>
      <c r="O115" s="22"/>
      <c r="Q115" s="166">
        <v>16</v>
      </c>
      <c r="R115" s="152">
        <v>20000</v>
      </c>
      <c r="S115" s="171"/>
      <c r="V115" s="114" t="s">
        <v>1653</v>
      </c>
      <c r="W115" s="33"/>
    </row>
    <row r="116" spans="1:23">
      <c r="A116" s="6"/>
      <c r="B116" s="6"/>
      <c r="C116" s="6"/>
      <c r="D116" s="6"/>
      <c r="E116" s="22"/>
      <c r="F116" s="22"/>
      <c r="G116" s="22"/>
      <c r="I116"/>
      <c r="J116"/>
      <c r="K116"/>
      <c r="L116" s="22"/>
      <c r="M116" s="22"/>
      <c r="N116" s="22"/>
      <c r="O116" s="22"/>
      <c r="Q116" s="166">
        <v>16</v>
      </c>
      <c r="R116" s="152">
        <v>18000</v>
      </c>
      <c r="S116" s="171"/>
      <c r="V116" s="114" t="s">
        <v>1654</v>
      </c>
      <c r="W116" s="33"/>
    </row>
    <row r="117" spans="1:23">
      <c r="A117" s="6"/>
      <c r="B117" s="6"/>
      <c r="C117" s="6"/>
      <c r="D117" s="6"/>
      <c r="E117" s="22"/>
      <c r="F117" s="22"/>
      <c r="G117" s="22"/>
      <c r="I117"/>
      <c r="J117"/>
      <c r="K117"/>
      <c r="L117" s="22"/>
      <c r="M117" s="22"/>
      <c r="N117" s="22"/>
      <c r="O117" s="22"/>
      <c r="Q117" s="166">
        <v>15</v>
      </c>
      <c r="R117" s="152">
        <v>25000</v>
      </c>
      <c r="S117" s="171"/>
      <c r="V117" s="114" t="s">
        <v>1655</v>
      </c>
      <c r="W117" s="33"/>
    </row>
    <row r="118" spans="1:23">
      <c r="A118" s="6"/>
      <c r="B118" s="6"/>
      <c r="C118" s="6"/>
      <c r="D118" s="6"/>
      <c r="E118" s="22"/>
      <c r="F118" s="22"/>
      <c r="G118" s="22"/>
      <c r="I118"/>
      <c r="J118"/>
      <c r="K118"/>
      <c r="L118" s="22"/>
      <c r="M118" s="22"/>
      <c r="N118" s="22"/>
      <c r="O118" s="22"/>
      <c r="Q118" s="166">
        <v>14</v>
      </c>
      <c r="R118" s="152">
        <v>12000</v>
      </c>
      <c r="S118" s="171"/>
      <c r="V118" s="114" t="s">
        <v>1656</v>
      </c>
      <c r="W118" s="33"/>
    </row>
    <row r="119" spans="1:23">
      <c r="A119" s="6"/>
      <c r="B119" s="6"/>
      <c r="C119" s="6"/>
      <c r="D119" s="6"/>
      <c r="E119" s="22"/>
      <c r="F119" s="22"/>
      <c r="G119" s="22"/>
      <c r="I119"/>
      <c r="J119"/>
      <c r="K119"/>
      <c r="L119" s="22"/>
      <c r="M119" s="22"/>
      <c r="N119" s="22"/>
      <c r="O119" s="22"/>
      <c r="Q119" s="166">
        <v>14</v>
      </c>
      <c r="R119" s="152">
        <v>24000</v>
      </c>
      <c r="S119" s="171"/>
      <c r="V119" s="114" t="s">
        <v>1657</v>
      </c>
      <c r="W119" s="33"/>
    </row>
    <row r="120" spans="1:23">
      <c r="A120" s="6"/>
      <c r="B120" s="6"/>
      <c r="C120" s="6"/>
      <c r="D120" s="6"/>
      <c r="E120" s="22"/>
      <c r="F120" s="22"/>
      <c r="G120" s="22"/>
      <c r="I120"/>
      <c r="J120"/>
      <c r="K120"/>
      <c r="L120" s="22"/>
      <c r="M120" s="22"/>
      <c r="N120" s="22"/>
      <c r="O120" s="22"/>
      <c r="Q120" s="166">
        <v>13</v>
      </c>
      <c r="R120" s="152">
        <v>10000</v>
      </c>
      <c r="S120" s="171"/>
      <c r="V120" s="114" t="s">
        <v>1658</v>
      </c>
      <c r="W120" s="33"/>
    </row>
    <row r="121" spans="1:23">
      <c r="A121" s="6"/>
      <c r="B121" s="6"/>
      <c r="C121" s="6"/>
      <c r="D121" s="6"/>
      <c r="E121" s="22"/>
      <c r="F121" s="22"/>
      <c r="G121" s="22"/>
      <c r="I121"/>
      <c r="J121"/>
      <c r="K121"/>
      <c r="L121" s="22"/>
      <c r="M121" s="22"/>
      <c r="N121" s="22"/>
      <c r="O121" s="22"/>
      <c r="Q121" s="166">
        <v>13</v>
      </c>
      <c r="R121" s="152">
        <v>16000</v>
      </c>
      <c r="S121" s="171"/>
      <c r="V121" s="114" t="s">
        <v>1659</v>
      </c>
      <c r="W121" s="33"/>
    </row>
    <row r="122" spans="1:23">
      <c r="A122" s="6"/>
      <c r="B122" s="6"/>
      <c r="C122" s="6"/>
      <c r="D122" s="6"/>
      <c r="E122" s="22"/>
      <c r="F122" s="22"/>
      <c r="G122" s="22"/>
      <c r="I122"/>
      <c r="J122"/>
      <c r="K122"/>
      <c r="L122" s="22"/>
      <c r="M122" s="22"/>
      <c r="N122" s="22"/>
      <c r="O122" s="22"/>
      <c r="Q122" s="166">
        <v>13</v>
      </c>
      <c r="R122" s="152">
        <v>26000</v>
      </c>
      <c r="S122" s="171"/>
      <c r="V122" s="114" t="s">
        <v>1660</v>
      </c>
      <c r="W122" s="33"/>
    </row>
    <row r="123" spans="1:23">
      <c r="A123" s="6"/>
      <c r="B123" s="6"/>
      <c r="C123" s="6"/>
      <c r="D123" s="6"/>
      <c r="E123" s="22"/>
      <c r="F123" s="22"/>
      <c r="G123" s="22"/>
      <c r="I123"/>
      <c r="J123"/>
      <c r="K123"/>
      <c r="L123" s="22"/>
      <c r="M123" s="22"/>
      <c r="N123" s="22"/>
      <c r="O123" s="22"/>
      <c r="Q123" s="166">
        <v>13</v>
      </c>
      <c r="R123" s="152">
        <v>10000</v>
      </c>
      <c r="S123" s="171"/>
      <c r="V123" s="114" t="s">
        <v>1661</v>
      </c>
      <c r="W123" s="33"/>
    </row>
    <row r="124" spans="1:23">
      <c r="A124" s="6"/>
      <c r="B124" s="6"/>
      <c r="C124" s="6"/>
      <c r="D124" s="6"/>
      <c r="E124" s="22"/>
      <c r="F124" s="22"/>
      <c r="G124" s="22"/>
      <c r="I124"/>
      <c r="J124"/>
      <c r="K124"/>
      <c r="L124" s="22"/>
      <c r="M124" s="22"/>
      <c r="N124" s="22"/>
      <c r="O124" s="22"/>
      <c r="Q124" s="166">
        <v>13</v>
      </c>
      <c r="R124" s="152">
        <v>19000</v>
      </c>
      <c r="S124" s="171"/>
      <c r="V124" s="114" t="s">
        <v>1661</v>
      </c>
      <c r="W124" s="33"/>
    </row>
    <row r="125" spans="1:23">
      <c r="A125" s="6"/>
      <c r="B125" s="6"/>
      <c r="C125" s="6"/>
      <c r="D125" s="6"/>
      <c r="E125" s="22"/>
      <c r="F125" s="22"/>
      <c r="G125" s="22"/>
      <c r="I125"/>
      <c r="J125"/>
      <c r="K125"/>
      <c r="L125" s="22"/>
      <c r="M125" s="22"/>
      <c r="N125" s="22"/>
      <c r="O125" s="22"/>
      <c r="Q125" s="166">
        <v>13</v>
      </c>
      <c r="R125" s="152">
        <v>11000</v>
      </c>
      <c r="S125" s="171"/>
      <c r="V125" s="114" t="s">
        <v>1662</v>
      </c>
      <c r="W125" s="33"/>
    </row>
    <row r="126" spans="1:23">
      <c r="A126" s="6"/>
      <c r="B126" s="6"/>
      <c r="C126" s="6"/>
      <c r="D126" s="6"/>
      <c r="E126" s="22"/>
      <c r="F126" s="22"/>
      <c r="G126" s="22"/>
      <c r="I126"/>
      <c r="J126"/>
      <c r="K126"/>
      <c r="L126" s="22"/>
      <c r="M126" s="22"/>
      <c r="N126" s="22"/>
      <c r="O126" s="22"/>
      <c r="Q126" s="166">
        <v>12</v>
      </c>
      <c r="R126" s="152">
        <v>12000</v>
      </c>
      <c r="S126" s="171"/>
      <c r="V126" s="114" t="s">
        <v>1663</v>
      </c>
      <c r="W126" s="33"/>
    </row>
    <row r="127" spans="1:23">
      <c r="A127" s="6"/>
      <c r="B127" s="6"/>
      <c r="C127" s="6"/>
      <c r="D127" s="6"/>
      <c r="E127" s="22"/>
      <c r="F127" s="22"/>
      <c r="G127" s="22"/>
      <c r="I127"/>
      <c r="J127"/>
      <c r="K127"/>
      <c r="L127" s="22"/>
      <c r="M127" s="22"/>
      <c r="N127" s="22"/>
      <c r="O127" s="22"/>
      <c r="Q127" s="166">
        <v>12</v>
      </c>
      <c r="R127" s="152">
        <v>30000</v>
      </c>
      <c r="S127" s="171"/>
      <c r="V127" s="114" t="s">
        <v>1664</v>
      </c>
      <c r="W127" s="33"/>
    </row>
    <row r="128" spans="1:23">
      <c r="A128" s="6"/>
      <c r="B128" s="6"/>
      <c r="C128" s="6"/>
      <c r="D128" s="6"/>
      <c r="E128" s="22"/>
      <c r="F128" s="22"/>
      <c r="G128" s="22"/>
      <c r="I128"/>
      <c r="J128"/>
      <c r="K128"/>
      <c r="L128" s="22"/>
      <c r="M128" s="22"/>
      <c r="N128" s="22"/>
      <c r="O128" s="22"/>
      <c r="Q128" s="166">
        <v>12</v>
      </c>
      <c r="R128" s="152">
        <v>30000</v>
      </c>
      <c r="S128" s="171"/>
      <c r="V128" s="114" t="s">
        <v>1665</v>
      </c>
      <c r="W128" s="33"/>
    </row>
    <row r="129" spans="1:23">
      <c r="A129" s="6"/>
      <c r="B129" s="6"/>
      <c r="C129" s="6"/>
      <c r="D129" s="6"/>
      <c r="E129" s="22"/>
      <c r="F129" s="22"/>
      <c r="G129" s="22"/>
      <c r="I129"/>
      <c r="J129"/>
      <c r="K129"/>
      <c r="L129" s="22"/>
      <c r="M129" s="22"/>
      <c r="N129" s="22"/>
      <c r="O129" s="22"/>
      <c r="Q129" s="166">
        <v>11</v>
      </c>
      <c r="R129" s="152">
        <v>16000</v>
      </c>
      <c r="S129" s="171"/>
      <c r="V129" s="114" t="s">
        <v>1665</v>
      </c>
      <c r="W129" s="33"/>
    </row>
    <row r="130" spans="1:23">
      <c r="A130" s="6"/>
      <c r="B130" s="6"/>
      <c r="C130" s="6"/>
      <c r="D130" s="6"/>
      <c r="E130" s="22"/>
      <c r="F130" s="22"/>
      <c r="G130" s="22"/>
      <c r="I130"/>
      <c r="J130"/>
      <c r="K130"/>
      <c r="L130" s="22"/>
      <c r="M130" s="22"/>
      <c r="N130" s="22"/>
      <c r="O130" s="22"/>
      <c r="Q130" s="166">
        <v>11</v>
      </c>
      <c r="R130" s="152">
        <v>21000</v>
      </c>
      <c r="S130" s="171"/>
      <c r="V130" s="114" t="s">
        <v>1665</v>
      </c>
      <c r="W130" s="33"/>
    </row>
    <row r="131" spans="1:23">
      <c r="A131" s="6"/>
      <c r="B131" s="6"/>
      <c r="C131" s="6"/>
      <c r="D131" s="6"/>
      <c r="E131" s="22"/>
      <c r="F131" s="22"/>
      <c r="G131" s="22"/>
      <c r="I131"/>
      <c r="J131"/>
      <c r="K131"/>
      <c r="L131" s="22"/>
      <c r="M131" s="22"/>
      <c r="N131" s="22"/>
      <c r="O131" s="22"/>
      <c r="Q131" s="166">
        <v>11</v>
      </c>
      <c r="R131" s="152">
        <v>26000</v>
      </c>
      <c r="S131" s="171"/>
      <c r="V131" s="114" t="s">
        <v>1665</v>
      </c>
      <c r="W131" s="33"/>
    </row>
    <row r="132" spans="1:23">
      <c r="A132" s="6"/>
      <c r="B132" s="6"/>
      <c r="C132" s="6"/>
      <c r="D132" s="6"/>
      <c r="E132" s="22"/>
      <c r="F132" s="22"/>
      <c r="G132" s="22"/>
      <c r="I132"/>
      <c r="J132"/>
      <c r="K132"/>
      <c r="L132" s="22"/>
      <c r="M132" s="22"/>
      <c r="N132" s="22"/>
      <c r="O132" s="22"/>
      <c r="Q132" s="166">
        <v>10</v>
      </c>
      <c r="R132" s="152">
        <v>18000</v>
      </c>
      <c r="S132" s="171"/>
      <c r="V132" s="114" t="s">
        <v>1666</v>
      </c>
      <c r="W132" s="33"/>
    </row>
    <row r="133" spans="1:23">
      <c r="A133" s="6"/>
      <c r="B133" s="6"/>
      <c r="C133" s="6"/>
      <c r="D133" s="6"/>
      <c r="E133" s="22"/>
      <c r="F133" s="22"/>
      <c r="G133" s="22"/>
      <c r="I133"/>
      <c r="J133"/>
      <c r="K133"/>
      <c r="L133" s="22"/>
      <c r="M133" s="22"/>
      <c r="N133" s="22"/>
      <c r="O133" s="22"/>
      <c r="Q133" s="166">
        <v>10</v>
      </c>
      <c r="R133" s="152">
        <v>11000</v>
      </c>
      <c r="S133" s="171"/>
      <c r="V133" s="114" t="s">
        <v>1667</v>
      </c>
      <c r="W133" s="33"/>
    </row>
    <row r="134" spans="1:23">
      <c r="A134" s="6"/>
      <c r="B134" s="6"/>
      <c r="C134" s="6"/>
      <c r="D134" s="6"/>
      <c r="E134" s="22"/>
      <c r="F134" s="22"/>
      <c r="G134" s="22"/>
      <c r="I134"/>
      <c r="J134"/>
      <c r="K134"/>
      <c r="L134" s="22"/>
      <c r="M134" s="22"/>
      <c r="N134" s="22"/>
      <c r="O134" s="22"/>
      <c r="Q134" s="166">
        <v>10</v>
      </c>
      <c r="R134" s="152">
        <v>25000</v>
      </c>
      <c r="S134" s="171"/>
      <c r="V134" s="114" t="s">
        <v>1668</v>
      </c>
      <c r="W134" s="33"/>
    </row>
    <row r="135" spans="1:23">
      <c r="A135" s="6"/>
      <c r="B135" s="6"/>
      <c r="C135" s="6"/>
      <c r="D135" s="6"/>
      <c r="E135" s="22"/>
      <c r="F135" s="22"/>
      <c r="G135" s="22"/>
      <c r="I135"/>
      <c r="J135"/>
      <c r="K135"/>
      <c r="L135" s="22"/>
      <c r="M135" s="22"/>
      <c r="N135" s="22"/>
      <c r="O135" s="22"/>
      <c r="Q135" s="166">
        <v>9</v>
      </c>
      <c r="R135" s="152">
        <v>23000</v>
      </c>
      <c r="S135" s="171"/>
      <c r="V135" s="114" t="s">
        <v>1668</v>
      </c>
      <c r="W135" s="33"/>
    </row>
    <row r="136" spans="1:23">
      <c r="A136" s="6"/>
      <c r="B136" s="6"/>
      <c r="C136" s="6"/>
      <c r="D136" s="6"/>
      <c r="E136" s="22"/>
      <c r="F136" s="22"/>
      <c r="G136" s="22"/>
      <c r="I136"/>
      <c r="J136"/>
      <c r="K136"/>
      <c r="L136" s="22"/>
      <c r="M136" s="22"/>
      <c r="N136" s="22"/>
      <c r="O136" s="22"/>
      <c r="Q136" s="166">
        <v>8</v>
      </c>
      <c r="R136" s="152">
        <v>12000</v>
      </c>
      <c r="S136" s="171"/>
      <c r="V136" s="114" t="s">
        <v>1668</v>
      </c>
      <c r="W136" s="33"/>
    </row>
    <row r="137" spans="1:23">
      <c r="A137" s="6"/>
      <c r="B137" s="6"/>
      <c r="C137" s="6"/>
      <c r="D137" s="6"/>
      <c r="E137" s="22"/>
      <c r="F137" s="22"/>
      <c r="G137" s="22"/>
      <c r="I137"/>
      <c r="J137"/>
      <c r="K137"/>
      <c r="L137" s="22"/>
      <c r="M137" s="22"/>
      <c r="N137" s="22"/>
      <c r="O137" s="22"/>
      <c r="Q137" s="166">
        <v>8</v>
      </c>
      <c r="R137" s="152">
        <v>16000</v>
      </c>
      <c r="S137" s="171"/>
      <c r="V137" s="114" t="s">
        <v>1668</v>
      </c>
      <c r="W137" s="33"/>
    </row>
    <row r="138" spans="1:23">
      <c r="A138" s="6"/>
      <c r="B138" s="6"/>
      <c r="C138" s="6"/>
      <c r="D138" s="6"/>
      <c r="E138" s="22"/>
      <c r="F138" s="22"/>
      <c r="G138" s="22"/>
      <c r="I138"/>
      <c r="J138"/>
      <c r="K138"/>
      <c r="L138" s="22"/>
      <c r="M138" s="22"/>
      <c r="N138" s="22"/>
      <c r="O138" s="22"/>
      <c r="Q138" s="166">
        <v>8</v>
      </c>
      <c r="R138" s="152">
        <v>12000</v>
      </c>
      <c r="S138" s="171"/>
      <c r="V138" s="114" t="s">
        <v>1668</v>
      </c>
      <c r="W138" s="33"/>
    </row>
    <row r="139" spans="1:23">
      <c r="A139" s="6"/>
      <c r="B139" s="6"/>
      <c r="C139" s="6"/>
      <c r="D139" s="6"/>
      <c r="E139" s="22"/>
      <c r="F139" s="22"/>
      <c r="G139" s="22"/>
      <c r="I139"/>
      <c r="J139"/>
      <c r="K139"/>
      <c r="L139" s="22"/>
      <c r="M139" s="22"/>
      <c r="N139" s="22"/>
      <c r="O139" s="22"/>
      <c r="Q139" s="166">
        <v>7</v>
      </c>
      <c r="R139" s="152">
        <v>18000</v>
      </c>
      <c r="S139" s="171"/>
      <c r="V139" s="114" t="s">
        <v>1668</v>
      </c>
      <c r="W139" s="33"/>
    </row>
    <row r="140" spans="1:23">
      <c r="A140" s="6"/>
      <c r="B140" s="6"/>
      <c r="C140" s="6"/>
      <c r="D140" s="6"/>
      <c r="E140" s="22"/>
      <c r="F140" s="22"/>
      <c r="G140" s="22"/>
      <c r="I140"/>
      <c r="J140"/>
      <c r="K140"/>
      <c r="L140" s="22"/>
      <c r="M140" s="22"/>
      <c r="N140" s="22"/>
      <c r="O140" s="22"/>
      <c r="Q140" s="166">
        <v>7</v>
      </c>
      <c r="R140" s="152">
        <v>22000</v>
      </c>
      <c r="S140" s="171"/>
      <c r="V140" s="114" t="s">
        <v>1668</v>
      </c>
      <c r="W140" s="33"/>
    </row>
    <row r="141" spans="1:23">
      <c r="A141" s="6"/>
      <c r="B141" s="6"/>
      <c r="C141" s="6"/>
      <c r="D141" s="6"/>
      <c r="E141" s="22"/>
      <c r="F141" s="22"/>
      <c r="G141" s="22"/>
      <c r="I141"/>
      <c r="J141"/>
      <c r="K141"/>
      <c r="L141" s="22"/>
      <c r="M141" s="22"/>
      <c r="N141" s="22"/>
      <c r="O141" s="22"/>
      <c r="Q141" s="166">
        <v>7</v>
      </c>
      <c r="R141" s="152">
        <v>28000</v>
      </c>
      <c r="S141" s="171"/>
      <c r="V141" s="114" t="s">
        <v>1668</v>
      </c>
      <c r="W141" s="33"/>
    </row>
    <row r="142" spans="1:23">
      <c r="A142" s="6"/>
      <c r="B142" s="6"/>
      <c r="C142" s="6"/>
      <c r="D142" s="6"/>
      <c r="E142" s="22"/>
      <c r="F142" s="22"/>
      <c r="G142" s="22"/>
      <c r="I142"/>
      <c r="J142"/>
      <c r="K142"/>
      <c r="L142" s="22"/>
      <c r="M142" s="22"/>
      <c r="N142" s="22"/>
      <c r="O142" s="22"/>
      <c r="Q142" s="166">
        <v>7</v>
      </c>
      <c r="R142" s="152">
        <v>25000</v>
      </c>
      <c r="S142" s="171"/>
      <c r="V142" s="114" t="s">
        <v>1669</v>
      </c>
      <c r="W142" s="33"/>
    </row>
    <row r="143" spans="1:23">
      <c r="A143" s="6"/>
      <c r="B143" s="6"/>
      <c r="C143" s="6"/>
      <c r="D143" s="6"/>
      <c r="E143" s="22"/>
      <c r="F143" s="22"/>
      <c r="G143" s="22"/>
      <c r="I143"/>
      <c r="J143"/>
      <c r="K143"/>
      <c r="L143" s="22"/>
      <c r="M143" s="22"/>
      <c r="N143" s="22"/>
      <c r="O143" s="22"/>
      <c r="Q143" s="166">
        <v>6</v>
      </c>
      <c r="R143" s="152">
        <v>16000</v>
      </c>
      <c r="S143" s="171"/>
      <c r="V143" s="114" t="s">
        <v>1670</v>
      </c>
      <c r="W143" s="33"/>
    </row>
    <row r="144" spans="1:23">
      <c r="A144" s="6"/>
      <c r="B144" s="6"/>
      <c r="C144" s="6"/>
      <c r="D144" s="6"/>
      <c r="E144" s="22"/>
      <c r="F144" s="22"/>
      <c r="G144" s="22"/>
      <c r="I144"/>
      <c r="J144"/>
      <c r="K144"/>
      <c r="L144" s="22"/>
      <c r="M144" s="22"/>
      <c r="N144" s="22"/>
      <c r="O144" s="22"/>
      <c r="Q144" s="166">
        <v>6</v>
      </c>
      <c r="R144" s="152">
        <v>25000</v>
      </c>
      <c r="S144" s="171"/>
      <c r="V144" s="114" t="s">
        <v>1671</v>
      </c>
      <c r="W144" s="33"/>
    </row>
    <row r="145" spans="1:23">
      <c r="A145" s="6"/>
      <c r="B145" s="6"/>
      <c r="C145" s="6"/>
      <c r="D145" s="6"/>
      <c r="E145" s="22"/>
      <c r="F145" s="22"/>
      <c r="G145" s="22"/>
      <c r="I145"/>
      <c r="J145"/>
      <c r="K145"/>
      <c r="L145" s="22"/>
      <c r="M145" s="22"/>
      <c r="N145" s="22"/>
      <c r="O145" s="22"/>
      <c r="Q145" s="166">
        <v>5</v>
      </c>
      <c r="R145" s="152">
        <v>15000</v>
      </c>
      <c r="S145" s="171"/>
      <c r="V145" s="114" t="s">
        <v>1671</v>
      </c>
      <c r="W145" s="33"/>
    </row>
    <row r="146" spans="1:23">
      <c r="A146" s="6"/>
      <c r="B146" s="6"/>
      <c r="C146" s="6"/>
      <c r="D146" s="6"/>
      <c r="E146" s="22"/>
      <c r="F146" s="22"/>
      <c r="G146" s="22"/>
      <c r="I146"/>
      <c r="J146"/>
      <c r="K146"/>
      <c r="L146" s="22"/>
      <c r="M146" s="22"/>
      <c r="N146" s="22"/>
      <c r="O146" s="22"/>
      <c r="Q146" s="166">
        <v>4</v>
      </c>
      <c r="R146" s="152">
        <v>24000</v>
      </c>
      <c r="S146" s="171"/>
      <c r="V146" s="114" t="s">
        <v>1671</v>
      </c>
      <c r="W146" s="33"/>
    </row>
    <row r="147" spans="1:23">
      <c r="A147" s="6"/>
      <c r="B147" s="6"/>
      <c r="C147" s="6"/>
      <c r="D147" s="6"/>
      <c r="E147" s="22"/>
      <c r="F147" s="22"/>
      <c r="G147" s="22"/>
      <c r="I147"/>
      <c r="J147"/>
      <c r="K147"/>
      <c r="L147" s="22"/>
      <c r="M147" s="22"/>
      <c r="N147" s="22"/>
      <c r="O147" s="22"/>
      <c r="Q147" s="166">
        <v>4</v>
      </c>
      <c r="R147" s="152">
        <v>15000</v>
      </c>
      <c r="S147" s="171"/>
      <c r="V147" s="114" t="s">
        <v>1672</v>
      </c>
      <c r="W147" s="33"/>
    </row>
    <row r="148" spans="1:23">
      <c r="A148" s="6"/>
      <c r="B148" s="6"/>
      <c r="C148" s="6"/>
      <c r="D148" s="6"/>
      <c r="E148" s="22"/>
      <c r="F148" s="22"/>
      <c r="G148" s="22"/>
      <c r="I148"/>
      <c r="J148"/>
      <c r="K148"/>
      <c r="L148" s="22"/>
      <c r="M148" s="22"/>
      <c r="N148" s="22"/>
      <c r="O148" s="22"/>
      <c r="Q148" s="166">
        <v>3</v>
      </c>
      <c r="R148" s="152">
        <v>12000</v>
      </c>
      <c r="S148" s="171"/>
      <c r="V148" s="114" t="s">
        <v>1673</v>
      </c>
      <c r="W148" s="33"/>
    </row>
    <row r="149" spans="1:23">
      <c r="A149" s="6"/>
      <c r="B149" s="6"/>
      <c r="C149" s="6"/>
      <c r="D149" s="6"/>
      <c r="E149" s="22"/>
      <c r="F149" s="22"/>
      <c r="G149" s="22"/>
      <c r="I149"/>
      <c r="J149"/>
      <c r="K149"/>
      <c r="L149" s="22"/>
      <c r="M149" s="22"/>
      <c r="N149" s="22"/>
      <c r="O149" s="22"/>
      <c r="Q149" s="166">
        <v>3</v>
      </c>
      <c r="R149" s="152">
        <v>15000</v>
      </c>
      <c r="S149" s="171"/>
      <c r="V149" s="114" t="s">
        <v>1674</v>
      </c>
      <c r="W149" s="33"/>
    </row>
    <row r="150" spans="1:23">
      <c r="A150" s="6"/>
      <c r="B150" s="6"/>
      <c r="C150" s="6"/>
      <c r="D150" s="6"/>
      <c r="E150" s="22"/>
      <c r="F150" s="22"/>
      <c r="G150" s="22"/>
      <c r="I150"/>
      <c r="J150"/>
      <c r="K150"/>
      <c r="L150" s="22"/>
      <c r="M150" s="22"/>
      <c r="N150" s="22"/>
      <c r="O150" s="22"/>
      <c r="Q150" s="166">
        <v>3</v>
      </c>
      <c r="R150" s="152">
        <v>16000</v>
      </c>
      <c r="S150" s="171"/>
      <c r="V150" s="114" t="s">
        <v>1675</v>
      </c>
      <c r="W150" s="33"/>
    </row>
    <row r="151" spans="1:23">
      <c r="A151" s="6"/>
      <c r="B151" s="6"/>
      <c r="C151" s="6"/>
      <c r="D151" s="6"/>
      <c r="E151" s="22"/>
      <c r="F151" s="22"/>
      <c r="G151" s="22"/>
      <c r="I151"/>
      <c r="J151"/>
      <c r="K151"/>
      <c r="L151" s="22"/>
      <c r="M151" s="22"/>
      <c r="N151" s="22"/>
      <c r="O151" s="22"/>
      <c r="Q151" s="166">
        <v>3</v>
      </c>
      <c r="R151" s="152">
        <v>16000</v>
      </c>
      <c r="S151" s="171"/>
      <c r="V151" s="114" t="s">
        <v>1676</v>
      </c>
      <c r="W151" s="33"/>
    </row>
    <row r="152" spans="1:23">
      <c r="A152" s="6"/>
      <c r="B152" s="6"/>
      <c r="C152" s="6"/>
      <c r="D152" s="6"/>
      <c r="E152" s="22"/>
      <c r="F152" s="22"/>
      <c r="G152" s="22"/>
      <c r="I152"/>
      <c r="J152"/>
      <c r="K152"/>
      <c r="L152" s="22"/>
      <c r="M152" s="22"/>
      <c r="N152" s="22"/>
      <c r="O152" s="22"/>
      <c r="Q152" s="166">
        <v>2</v>
      </c>
      <c r="R152" s="152">
        <v>12000</v>
      </c>
      <c r="S152" s="171"/>
      <c r="V152" s="114" t="s">
        <v>1676</v>
      </c>
      <c r="W152" s="33"/>
    </row>
    <row r="153" spans="1:23">
      <c r="A153" s="6"/>
      <c r="B153" s="6"/>
      <c r="C153" s="6"/>
      <c r="D153" s="6"/>
      <c r="E153" s="22"/>
      <c r="F153" s="22"/>
      <c r="G153" s="22"/>
      <c r="I153"/>
      <c r="J153"/>
      <c r="K153"/>
      <c r="L153" s="22"/>
      <c r="M153" s="22"/>
      <c r="N153" s="22"/>
      <c r="O153" s="22"/>
      <c r="Q153" s="166">
        <v>2</v>
      </c>
      <c r="R153" s="152">
        <v>14000</v>
      </c>
      <c r="S153" s="171"/>
      <c r="V153" s="114" t="s">
        <v>1676</v>
      </c>
      <c r="W153" s="33"/>
    </row>
    <row r="154" spans="1:23">
      <c r="A154" s="6"/>
      <c r="B154" s="6"/>
      <c r="C154" s="6"/>
      <c r="D154" s="6"/>
      <c r="E154" s="22"/>
      <c r="F154" s="22"/>
      <c r="G154" s="22"/>
      <c r="I154"/>
      <c r="J154"/>
      <c r="K154"/>
      <c r="L154" s="22"/>
      <c r="M154" s="22"/>
      <c r="N154" s="22"/>
      <c r="O154" s="22"/>
      <c r="Q154" s="166">
        <v>2</v>
      </c>
      <c r="R154" s="152">
        <v>12000</v>
      </c>
      <c r="S154" s="171"/>
      <c r="V154" s="114" t="s">
        <v>1677</v>
      </c>
      <c r="W154" s="33"/>
    </row>
    <row r="155" spans="1:23">
      <c r="A155" s="6"/>
      <c r="B155" s="6"/>
      <c r="C155" s="6"/>
      <c r="D155" s="6"/>
      <c r="E155" s="22"/>
      <c r="F155" s="22"/>
      <c r="G155" s="22"/>
      <c r="I155"/>
      <c r="J155"/>
      <c r="K155"/>
      <c r="L155" s="22"/>
      <c r="M155" s="22"/>
      <c r="N155" s="22"/>
      <c r="O155" s="22"/>
      <c r="Q155" s="166">
        <v>2</v>
      </c>
      <c r="R155" s="152">
        <v>14000</v>
      </c>
      <c r="S155" s="171"/>
      <c r="V155" s="114" t="s">
        <v>1677</v>
      </c>
      <c r="W155" s="33"/>
    </row>
    <row r="156" spans="1:23">
      <c r="A156" s="6"/>
      <c r="B156" s="6"/>
      <c r="C156" s="6"/>
      <c r="D156" s="6"/>
      <c r="E156" s="22"/>
      <c r="F156" s="22"/>
      <c r="G156" s="22"/>
      <c r="I156"/>
      <c r="J156"/>
      <c r="K156"/>
      <c r="L156" s="22"/>
      <c r="M156" s="22"/>
      <c r="N156" s="22"/>
      <c r="O156" s="22"/>
      <c r="Q156" s="166">
        <v>1</v>
      </c>
      <c r="R156" s="152">
        <v>12000</v>
      </c>
      <c r="S156" s="171"/>
      <c r="V156" s="114" t="s">
        <v>1677</v>
      </c>
      <c r="W156" s="33"/>
    </row>
    <row r="157" spans="1:23">
      <c r="A157" s="6"/>
      <c r="B157" s="6"/>
      <c r="C157" s="6"/>
      <c r="D157" s="6"/>
      <c r="E157" s="22"/>
      <c r="F157" s="22"/>
      <c r="G157" s="22"/>
      <c r="I157"/>
      <c r="J157"/>
      <c r="K157"/>
      <c r="L157" s="22"/>
      <c r="M157" s="22"/>
      <c r="N157" s="22"/>
      <c r="O157" s="22"/>
      <c r="Q157" s="166">
        <v>1</v>
      </c>
      <c r="R157" s="152">
        <v>15000</v>
      </c>
      <c r="S157" s="171"/>
      <c r="V157" s="114" t="s">
        <v>1677</v>
      </c>
      <c r="W157" s="33"/>
    </row>
    <row r="158" spans="1:23">
      <c r="A158" s="6"/>
      <c r="B158" s="6"/>
      <c r="C158" s="6"/>
      <c r="D158" s="6"/>
      <c r="E158" s="22"/>
      <c r="F158" s="22"/>
      <c r="G158" s="22"/>
      <c r="I158"/>
      <c r="J158"/>
      <c r="K158"/>
      <c r="L158" s="22"/>
      <c r="M158" s="22"/>
      <c r="N158" s="22"/>
      <c r="O158" s="22"/>
      <c r="Q158" s="166">
        <v>1</v>
      </c>
      <c r="R158" s="152">
        <v>14000</v>
      </c>
      <c r="S158" s="171"/>
      <c r="V158" s="114" t="s">
        <v>1678</v>
      </c>
      <c r="W158" s="33"/>
    </row>
    <row r="159" spans="1:23">
      <c r="A159" s="6"/>
      <c r="B159" s="6"/>
      <c r="C159" s="6"/>
      <c r="D159" s="6"/>
      <c r="E159" s="22"/>
      <c r="F159" s="22"/>
      <c r="G159" s="22"/>
      <c r="I159"/>
      <c r="J159"/>
      <c r="K159"/>
      <c r="L159" s="22"/>
      <c r="M159" s="22"/>
      <c r="N159" s="22"/>
      <c r="O159" s="22"/>
      <c r="Q159" s="166">
        <v>1</v>
      </c>
      <c r="R159" s="152">
        <v>28000</v>
      </c>
      <c r="S159" s="171"/>
      <c r="V159" s="114" t="s">
        <v>1679</v>
      </c>
      <c r="W159" s="33"/>
    </row>
    <row r="160" spans="1:23">
      <c r="A160" s="6"/>
      <c r="B160" s="6"/>
      <c r="C160" s="6"/>
      <c r="D160" s="6"/>
      <c r="E160" s="22"/>
      <c r="F160" s="22"/>
      <c r="G160" s="22"/>
      <c r="I160"/>
      <c r="J160"/>
      <c r="K160"/>
      <c r="L160" s="22"/>
      <c r="M160" s="22"/>
      <c r="N160" s="22"/>
      <c r="O160" s="22"/>
      <c r="Q160" s="166">
        <v>1</v>
      </c>
      <c r="R160" s="152">
        <v>15000</v>
      </c>
      <c r="S160" s="171"/>
      <c r="V160" s="114" t="s">
        <v>1680</v>
      </c>
      <c r="W160" s="33"/>
    </row>
    <row r="161" spans="1:23">
      <c r="A161" s="6"/>
      <c r="B161" s="6"/>
      <c r="C161" s="6"/>
      <c r="D161" s="6"/>
      <c r="E161" s="22"/>
      <c r="F161" s="22"/>
      <c r="G161" s="22"/>
      <c r="I161"/>
      <c r="J161"/>
      <c r="K161"/>
      <c r="L161" s="22"/>
      <c r="M161" s="22"/>
      <c r="N161" s="22"/>
      <c r="O161" s="22"/>
      <c r="Q161" s="166">
        <v>1</v>
      </c>
      <c r="R161" s="152">
        <v>20000</v>
      </c>
      <c r="S161" s="171"/>
      <c r="V161" s="114" t="s">
        <v>1681</v>
      </c>
      <c r="W161" s="33"/>
    </row>
    <row r="162" spans="1:23">
      <c r="A162" s="6"/>
      <c r="B162" s="6"/>
      <c r="C162" s="6"/>
      <c r="D162" s="6"/>
      <c r="E162" s="22"/>
      <c r="F162" s="22"/>
      <c r="G162" s="22"/>
      <c r="I162"/>
      <c r="J162"/>
      <c r="K162"/>
      <c r="L162" s="22"/>
      <c r="M162" s="22"/>
      <c r="N162" s="22"/>
      <c r="O162" s="22"/>
      <c r="Q162" s="166">
        <v>1</v>
      </c>
      <c r="R162" s="152">
        <v>22000</v>
      </c>
      <c r="S162" s="171"/>
      <c r="V162" s="114" t="s">
        <v>1682</v>
      </c>
      <c r="W162" s="33"/>
    </row>
    <row r="163" spans="1:23">
      <c r="A163" s="6"/>
      <c r="B163" s="6"/>
      <c r="C163" s="6"/>
      <c r="D163" s="6"/>
      <c r="E163" s="22"/>
      <c r="F163" s="22"/>
      <c r="G163" s="22"/>
      <c r="I163"/>
      <c r="J163"/>
      <c r="K163"/>
      <c r="L163" s="22"/>
      <c r="M163" s="22"/>
      <c r="N163" s="22"/>
      <c r="O163" s="22"/>
      <c r="Q163" s="166">
        <v>1</v>
      </c>
      <c r="R163" s="152">
        <v>24000</v>
      </c>
      <c r="S163" s="171"/>
      <c r="V163" s="114" t="s">
        <v>1683</v>
      </c>
      <c r="W163" s="33"/>
    </row>
    <row r="164" spans="1:23">
      <c r="A164" s="6"/>
      <c r="B164" s="6"/>
      <c r="C164" s="6"/>
      <c r="D164" s="6"/>
      <c r="E164" s="22"/>
      <c r="F164" s="22"/>
      <c r="G164" s="22"/>
      <c r="I164"/>
      <c r="J164"/>
      <c r="K164"/>
      <c r="L164" s="22"/>
      <c r="M164" s="22"/>
      <c r="N164" s="22"/>
      <c r="O164" s="22"/>
      <c r="Q164" s="166">
        <v>1</v>
      </c>
      <c r="R164" s="152">
        <v>25000</v>
      </c>
      <c r="S164" s="171"/>
      <c r="V164" s="114" t="s">
        <v>1684</v>
      </c>
      <c r="W164" s="33"/>
    </row>
    <row r="165" spans="1:23">
      <c r="A165" s="6"/>
      <c r="B165" s="6"/>
      <c r="C165" s="6"/>
      <c r="D165" s="6"/>
      <c r="E165" s="22"/>
      <c r="F165" s="22"/>
      <c r="G165" s="22"/>
      <c r="I165"/>
      <c r="J165"/>
      <c r="K165"/>
      <c r="L165" s="22"/>
      <c r="M165" s="22"/>
      <c r="N165" s="22"/>
      <c r="O165" s="22"/>
      <c r="Q165" s="166">
        <v>1</v>
      </c>
      <c r="R165" s="152">
        <v>18000</v>
      </c>
      <c r="S165" s="171"/>
      <c r="V165" s="114" t="s">
        <v>1685</v>
      </c>
      <c r="W165" s="33"/>
    </row>
    <row r="166" spans="1:23">
      <c r="A166" s="6"/>
      <c r="B166" s="6"/>
      <c r="C166" s="6"/>
      <c r="D166" s="6"/>
      <c r="E166" s="22"/>
      <c r="F166" s="22"/>
      <c r="G166" s="22"/>
      <c r="I166"/>
      <c r="J166"/>
      <c r="K166"/>
      <c r="L166" s="22"/>
      <c r="M166" s="22"/>
      <c r="N166" s="22"/>
      <c r="O166" s="22"/>
      <c r="Q166" s="166">
        <v>1</v>
      </c>
      <c r="R166" s="152">
        <v>14000</v>
      </c>
      <c r="S166" s="171"/>
      <c r="V166" s="114" t="s">
        <v>1685</v>
      </c>
      <c r="W166" s="33"/>
    </row>
    <row r="167" spans="1:23">
      <c r="A167" s="6"/>
      <c r="B167" s="6"/>
      <c r="C167" s="6"/>
      <c r="D167" s="6"/>
      <c r="E167" s="22"/>
      <c r="F167" s="22"/>
      <c r="G167" s="22"/>
      <c r="I167"/>
      <c r="J167"/>
      <c r="K167"/>
      <c r="L167" s="22"/>
      <c r="M167" s="22"/>
      <c r="N167" s="22"/>
      <c r="O167" s="22"/>
      <c r="Q167" s="166">
        <v>1</v>
      </c>
      <c r="R167" s="152">
        <v>18000</v>
      </c>
      <c r="S167" s="171"/>
      <c r="V167" s="114" t="s">
        <v>1685</v>
      </c>
      <c r="W167" s="33"/>
    </row>
    <row r="168" spans="1:23">
      <c r="A168" s="6"/>
      <c r="B168" s="6"/>
      <c r="C168" s="6"/>
      <c r="D168" s="6"/>
      <c r="E168" s="22"/>
      <c r="F168" s="22"/>
      <c r="G168" s="22"/>
      <c r="I168"/>
      <c r="J168"/>
      <c r="K168"/>
      <c r="L168" s="22"/>
      <c r="M168" s="22"/>
      <c r="N168" s="22"/>
      <c r="O168" s="22"/>
      <c r="Q168" s="166">
        <v>1</v>
      </c>
      <c r="R168" s="152">
        <v>26000</v>
      </c>
      <c r="S168" s="171"/>
      <c r="V168" s="114" t="s">
        <v>1685</v>
      </c>
      <c r="W168" s="33"/>
    </row>
    <row r="169" spans="1:23">
      <c r="A169" s="6"/>
      <c r="B169" s="6"/>
      <c r="C169" s="6"/>
      <c r="D169" s="6"/>
      <c r="E169" s="22"/>
      <c r="F169" s="22"/>
      <c r="G169" s="22"/>
      <c r="I169"/>
      <c r="J169"/>
      <c r="K169"/>
      <c r="L169" s="22"/>
      <c r="M169" s="22"/>
      <c r="N169" s="22"/>
      <c r="O169" s="22"/>
      <c r="Q169" s="166">
        <v>1</v>
      </c>
      <c r="R169" s="152">
        <v>22000</v>
      </c>
      <c r="S169" s="171"/>
      <c r="V169" s="114" t="s">
        <v>1686</v>
      </c>
      <c r="W169" s="33"/>
    </row>
    <row r="170" spans="1:23">
      <c r="A170" s="6"/>
      <c r="B170" s="6"/>
      <c r="C170" s="6"/>
      <c r="D170" s="6"/>
      <c r="E170" s="22"/>
      <c r="F170" s="22"/>
      <c r="G170" s="22"/>
      <c r="I170"/>
      <c r="J170"/>
      <c r="K170"/>
      <c r="L170" s="22"/>
      <c r="M170" s="22"/>
      <c r="N170" s="22"/>
      <c r="O170" s="22"/>
      <c r="Q170" s="166">
        <v>1</v>
      </c>
      <c r="R170" s="152">
        <v>14000</v>
      </c>
      <c r="S170" s="171"/>
      <c r="V170" s="114" t="s">
        <v>1686</v>
      </c>
      <c r="W170" s="33"/>
    </row>
    <row r="171" spans="1:23">
      <c r="A171" s="6"/>
      <c r="B171" s="6"/>
      <c r="C171" s="6"/>
      <c r="D171" s="6"/>
      <c r="E171" s="22"/>
      <c r="F171" s="22"/>
      <c r="G171" s="22"/>
      <c r="I171"/>
      <c r="J171"/>
      <c r="K171"/>
      <c r="L171" s="22"/>
      <c r="M171" s="22"/>
      <c r="N171" s="22"/>
      <c r="O171" s="22"/>
      <c r="Q171" s="166">
        <v>1</v>
      </c>
      <c r="R171" s="152">
        <v>26000</v>
      </c>
      <c r="S171" s="171"/>
      <c r="V171" s="114" t="s">
        <v>1686</v>
      </c>
      <c r="W171" s="33"/>
    </row>
    <row r="172" spans="1:23">
      <c r="A172" s="6"/>
      <c r="B172" s="6"/>
      <c r="C172" s="6"/>
      <c r="D172" s="6"/>
      <c r="E172" s="22"/>
      <c r="F172" s="22"/>
      <c r="G172" s="22"/>
      <c r="I172"/>
      <c r="J172"/>
      <c r="K172"/>
      <c r="L172" s="22"/>
      <c r="M172" s="22"/>
      <c r="N172" s="22"/>
      <c r="O172" s="22"/>
      <c r="Q172" s="187">
        <v>4</v>
      </c>
      <c r="R172" s="187">
        <v>5000</v>
      </c>
      <c r="S172" s="171"/>
      <c r="V172" s="114" t="s">
        <v>1687</v>
      </c>
      <c r="W172" s="33"/>
    </row>
    <row r="173" spans="1:23">
      <c r="A173" s="6"/>
      <c r="B173" s="6"/>
      <c r="C173" s="6"/>
      <c r="D173" s="6"/>
      <c r="E173" s="22"/>
      <c r="F173" s="22"/>
      <c r="G173" s="22"/>
      <c r="L173" s="22"/>
      <c r="M173" s="22"/>
      <c r="N173" s="22"/>
      <c r="O173" s="22"/>
      <c r="Q173" s="187">
        <v>3</v>
      </c>
      <c r="R173" s="187">
        <v>5000</v>
      </c>
      <c r="S173" s="171"/>
      <c r="V173" s="114" t="s">
        <v>1688</v>
      </c>
      <c r="W173" s="33"/>
    </row>
    <row r="174" spans="1:23">
      <c r="A174" s="122"/>
      <c r="B174" s="122"/>
      <c r="C174" s="122"/>
      <c r="D174" s="6"/>
      <c r="E174" s="22"/>
      <c r="F174" s="22"/>
      <c r="G174" s="22"/>
      <c r="L174" s="22"/>
      <c r="M174" s="22"/>
      <c r="N174" s="22"/>
      <c r="O174" s="22"/>
      <c r="Q174" s="187">
        <v>1</v>
      </c>
      <c r="R174" s="187">
        <v>5000</v>
      </c>
      <c r="S174" s="171"/>
      <c r="V174" s="114" t="s">
        <v>1689</v>
      </c>
      <c r="W174" s="33"/>
    </row>
    <row r="175" spans="1:23">
      <c r="Q175" s="187">
        <v>22</v>
      </c>
      <c r="R175" s="187">
        <v>6000</v>
      </c>
      <c r="S175" s="171"/>
    </row>
    <row r="176" spans="1:23">
      <c r="Q176" s="187">
        <v>12</v>
      </c>
      <c r="R176" s="187">
        <v>6000</v>
      </c>
      <c r="S176" s="171"/>
    </row>
    <row r="177" spans="17:19">
      <c r="Q177" s="187">
        <v>11</v>
      </c>
      <c r="R177" s="187">
        <v>6000</v>
      </c>
      <c r="S177" s="171"/>
    </row>
    <row r="178" spans="17:19">
      <c r="Q178" s="187">
        <v>4</v>
      </c>
      <c r="R178" s="187">
        <v>6000</v>
      </c>
      <c r="S178" s="171"/>
    </row>
    <row r="179" spans="17:19">
      <c r="Q179" s="187">
        <v>1</v>
      </c>
      <c r="R179" s="187">
        <v>6000</v>
      </c>
      <c r="S179" s="171"/>
    </row>
    <row r="180" spans="17:19">
      <c r="Q180" s="187">
        <v>1</v>
      </c>
      <c r="R180" s="187">
        <v>6000</v>
      </c>
      <c r="S180" s="171"/>
    </row>
    <row r="181" spans="17:19">
      <c r="Q181" s="187">
        <v>1</v>
      </c>
      <c r="R181" s="187">
        <v>6000</v>
      </c>
      <c r="S181" s="171"/>
    </row>
    <row r="182" spans="17:19">
      <c r="Q182" s="187">
        <v>1</v>
      </c>
      <c r="R182" s="187">
        <v>6000</v>
      </c>
      <c r="S182" s="171"/>
    </row>
    <row r="183" spans="17:19">
      <c r="Q183" s="187">
        <v>9</v>
      </c>
      <c r="R183" s="187">
        <v>7000</v>
      </c>
      <c r="S183" s="171"/>
    </row>
    <row r="184" spans="17:19">
      <c r="Q184" s="187">
        <v>8</v>
      </c>
      <c r="R184" s="187">
        <v>7000</v>
      </c>
      <c r="S184" s="171"/>
    </row>
    <row r="185" spans="17:19">
      <c r="Q185" s="187">
        <v>1</v>
      </c>
      <c r="R185" s="187">
        <v>7000</v>
      </c>
      <c r="S185" s="171"/>
    </row>
    <row r="186" spans="17:19">
      <c r="Q186" s="187">
        <v>1</v>
      </c>
      <c r="R186" s="187">
        <v>7000</v>
      </c>
      <c r="S186" s="171"/>
    </row>
    <row r="187" spans="17:19">
      <c r="Q187" s="187">
        <v>3</v>
      </c>
      <c r="R187" s="187">
        <v>7250</v>
      </c>
      <c r="S187" s="171"/>
    </row>
    <row r="188" spans="17:19">
      <c r="Q188" s="187">
        <v>22</v>
      </c>
      <c r="R188" s="187">
        <v>8000</v>
      </c>
      <c r="S188" s="171"/>
    </row>
    <row r="189" spans="17:19">
      <c r="Q189" s="187">
        <v>4</v>
      </c>
      <c r="R189" s="187">
        <v>8000</v>
      </c>
      <c r="S189" s="171"/>
    </row>
    <row r="190" spans="17:19">
      <c r="Q190" s="187">
        <v>2</v>
      </c>
      <c r="R190" s="187">
        <v>8000</v>
      </c>
      <c r="S190" s="171"/>
    </row>
    <row r="191" spans="17:19">
      <c r="Q191" s="187">
        <v>1</v>
      </c>
      <c r="R191" s="187">
        <v>8000</v>
      </c>
      <c r="S191" s="171"/>
    </row>
    <row r="192" spans="17:19">
      <c r="Q192" s="187">
        <v>1</v>
      </c>
      <c r="R192" s="187">
        <v>8000</v>
      </c>
      <c r="S192" s="171"/>
    </row>
    <row r="193" spans="17:19">
      <c r="Q193" s="187">
        <v>1</v>
      </c>
      <c r="R193" s="187">
        <v>8000</v>
      </c>
      <c r="S193" s="171"/>
    </row>
    <row r="194" spans="17:19">
      <c r="Q194" s="187">
        <v>26</v>
      </c>
      <c r="R194" s="187">
        <v>8500</v>
      </c>
      <c r="S194" s="171"/>
    </row>
    <row r="195" spans="17:19">
      <c r="Q195" s="187">
        <v>1</v>
      </c>
      <c r="R195" s="187">
        <v>8500</v>
      </c>
      <c r="S195" s="171"/>
    </row>
    <row r="196" spans="17:19">
      <c r="Q196" s="187">
        <v>1</v>
      </c>
      <c r="R196" s="187">
        <v>8500</v>
      </c>
      <c r="S196" s="171"/>
    </row>
    <row r="197" spans="17:19">
      <c r="Q197" s="187">
        <v>2</v>
      </c>
      <c r="R197" s="187">
        <v>9000</v>
      </c>
      <c r="S197" s="171"/>
    </row>
    <row r="198" spans="17:19">
      <c r="Q198" s="187">
        <v>1</v>
      </c>
      <c r="R198" s="187">
        <v>9500</v>
      </c>
      <c r="S198" s="171"/>
    </row>
    <row r="199" spans="17:19">
      <c r="Q199" s="187">
        <v>3</v>
      </c>
      <c r="R199" s="187">
        <v>9750</v>
      </c>
      <c r="S199" s="171"/>
    </row>
    <row r="200" spans="17:19">
      <c r="Q200" s="187">
        <v>1</v>
      </c>
      <c r="R200" s="187">
        <v>9750</v>
      </c>
      <c r="S200" s="171"/>
    </row>
    <row r="201" spans="17:19">
      <c r="Q201" s="187">
        <v>6</v>
      </c>
      <c r="R201" s="187">
        <v>10000</v>
      </c>
      <c r="S201" s="171"/>
    </row>
    <row r="202" spans="17:19">
      <c r="Q202" s="187">
        <v>1</v>
      </c>
      <c r="R202" s="187">
        <v>10000</v>
      </c>
      <c r="S202" s="171"/>
    </row>
    <row r="203" spans="17:19">
      <c r="Q203" s="187">
        <v>14</v>
      </c>
      <c r="R203" s="187">
        <v>10250</v>
      </c>
      <c r="S203" s="171"/>
    </row>
    <row r="204" spans="17:19">
      <c r="Q204" s="187">
        <v>2</v>
      </c>
      <c r="R204" s="187">
        <v>12000</v>
      </c>
      <c r="S204" s="171"/>
    </row>
    <row r="205" spans="17:19">
      <c r="Q205" s="187">
        <v>9</v>
      </c>
      <c r="R205" s="187">
        <v>13500</v>
      </c>
      <c r="S205" s="171"/>
    </row>
    <row r="206" spans="17:19">
      <c r="S206" s="171"/>
    </row>
    <row r="207" spans="17:19">
      <c r="S207" s="171"/>
    </row>
    <row r="208" spans="17:19">
      <c r="S208" s="171"/>
    </row>
    <row r="209" spans="19:19">
      <c r="S209" s="171"/>
    </row>
    <row r="210" spans="19:19">
      <c r="S210" s="171"/>
    </row>
    <row r="211" spans="19:19">
      <c r="S211" s="171"/>
    </row>
    <row r="212" spans="19:19">
      <c r="S212" s="171"/>
    </row>
    <row r="213" spans="19:19">
      <c r="S213" s="171"/>
    </row>
    <row r="214" spans="19:19">
      <c r="S214" s="171"/>
    </row>
    <row r="215" spans="19:19">
      <c r="S215" s="171"/>
    </row>
    <row r="216" spans="19:19">
      <c r="S216" s="171"/>
    </row>
    <row r="217" spans="19:19">
      <c r="S217" s="171"/>
    </row>
    <row r="218" spans="19:19">
      <c r="S218" s="171"/>
    </row>
    <row r="219" spans="19:19">
      <c r="S219" s="171"/>
    </row>
    <row r="220" spans="19:19">
      <c r="S220" s="171"/>
    </row>
    <row r="221" spans="19:19">
      <c r="S221" s="171"/>
    </row>
    <row r="222" spans="19:19">
      <c r="S222" s="171"/>
    </row>
    <row r="223" spans="19:19">
      <c r="S223" s="171"/>
    </row>
    <row r="224" spans="19:19">
      <c r="S224" s="171"/>
    </row>
    <row r="225" spans="19:19">
      <c r="S225" s="171"/>
    </row>
    <row r="226" spans="19:19">
      <c r="S226" s="171"/>
    </row>
    <row r="227" spans="19:19">
      <c r="S227" s="171"/>
    </row>
    <row r="228" spans="19:19">
      <c r="S228" s="171"/>
    </row>
    <row r="229" spans="19:19">
      <c r="S229" s="171"/>
    </row>
    <row r="230" spans="19:19">
      <c r="S230" s="171"/>
    </row>
    <row r="231" spans="19:19">
      <c r="S231" s="171"/>
    </row>
    <row r="232" spans="19:19">
      <c r="S232" s="171"/>
    </row>
    <row r="233" spans="19:19">
      <c r="S233" s="171"/>
    </row>
    <row r="234" spans="19:19">
      <c r="S234" s="171"/>
    </row>
    <row r="235" spans="19:19">
      <c r="S235" s="171"/>
    </row>
    <row r="236" spans="19:19">
      <c r="S236" s="171"/>
    </row>
    <row r="237" spans="19:19">
      <c r="S237" s="171"/>
    </row>
    <row r="238" spans="19:19">
      <c r="S238" s="171"/>
    </row>
    <row r="239" spans="19:19">
      <c r="S239" s="171"/>
    </row>
    <row r="240" spans="19:19">
      <c r="S240" s="171"/>
    </row>
    <row r="241" spans="19:19">
      <c r="S241" s="171"/>
    </row>
    <row r="242" spans="19:19">
      <c r="S242" s="171"/>
    </row>
    <row r="243" spans="19:19">
      <c r="S243" s="171"/>
    </row>
    <row r="244" spans="19:19">
      <c r="S244" s="171"/>
    </row>
    <row r="245" spans="19:19">
      <c r="S245" s="171"/>
    </row>
    <row r="246" spans="19:19">
      <c r="S246" s="171"/>
    </row>
    <row r="247" spans="19:19">
      <c r="S247" s="171"/>
    </row>
    <row r="248" spans="19:19">
      <c r="S248" s="171"/>
    </row>
    <row r="249" spans="19:19">
      <c r="S249" s="171"/>
    </row>
    <row r="250" spans="19:19">
      <c r="S250" s="171"/>
    </row>
    <row r="251" spans="19:19">
      <c r="S251" s="171"/>
    </row>
    <row r="252" spans="19:19">
      <c r="S252" s="171"/>
    </row>
    <row r="253" spans="19:19">
      <c r="S253" s="171"/>
    </row>
    <row r="254" spans="19:19">
      <c r="S254" s="171"/>
    </row>
    <row r="255" spans="19:19">
      <c r="S255" s="171"/>
    </row>
    <row r="256" spans="19:19">
      <c r="S256" s="171"/>
    </row>
    <row r="257" spans="19:19">
      <c r="S257" s="171"/>
    </row>
    <row r="258" spans="19:19">
      <c r="S258" s="171"/>
    </row>
    <row r="259" spans="19:19">
      <c r="S259" s="171"/>
    </row>
    <row r="260" spans="19:19">
      <c r="S260" s="171"/>
    </row>
    <row r="261" spans="19:19">
      <c r="S261" s="171"/>
    </row>
    <row r="262" spans="19:19">
      <c r="S262" s="171"/>
    </row>
    <row r="263" spans="19:19">
      <c r="S263" s="171"/>
    </row>
    <row r="264" spans="19:19">
      <c r="S264" s="171"/>
    </row>
    <row r="265" spans="19:19">
      <c r="S265" s="171"/>
    </row>
    <row r="266" spans="19:19">
      <c r="S266" s="171"/>
    </row>
    <row r="267" spans="19:19">
      <c r="S267" s="171"/>
    </row>
    <row r="268" spans="19:19">
      <c r="S268" s="171"/>
    </row>
    <row r="269" spans="19:19">
      <c r="S269" s="171"/>
    </row>
    <row r="270" spans="19:19">
      <c r="S270" s="171"/>
    </row>
    <row r="271" spans="19:19">
      <c r="S271" s="171"/>
    </row>
    <row r="272" spans="19:19">
      <c r="S272" s="171"/>
    </row>
    <row r="273" spans="19:19">
      <c r="S273" s="171"/>
    </row>
    <row r="274" spans="19:19">
      <c r="S274" s="171"/>
    </row>
    <row r="275" spans="19:19">
      <c r="S275" s="171"/>
    </row>
    <row r="276" spans="19:19">
      <c r="S276" s="171"/>
    </row>
    <row r="277" spans="19:19">
      <c r="S277" s="171"/>
    </row>
    <row r="278" spans="19:19">
      <c r="S278" s="171"/>
    </row>
    <row r="279" spans="19:19">
      <c r="S279" s="171"/>
    </row>
    <row r="280" spans="19:19">
      <c r="S280" s="171"/>
    </row>
    <row r="281" spans="19:19">
      <c r="S281" s="171"/>
    </row>
    <row r="282" spans="19:19">
      <c r="S282" s="171"/>
    </row>
    <row r="283" spans="19:19">
      <c r="S283" s="171"/>
    </row>
    <row r="284" spans="19:19">
      <c r="S284" s="171"/>
    </row>
    <row r="285" spans="19:19">
      <c r="S285" s="171"/>
    </row>
    <row r="286" spans="19:19">
      <c r="S286" s="171"/>
    </row>
    <row r="287" spans="19:19">
      <c r="S287" s="171"/>
    </row>
    <row r="288" spans="19:19">
      <c r="S288" s="171"/>
    </row>
    <row r="289" spans="19:19">
      <c r="S289" s="171"/>
    </row>
    <row r="290" spans="19:19">
      <c r="S290" s="171"/>
    </row>
    <row r="291" spans="19:19">
      <c r="S291" s="171"/>
    </row>
    <row r="292" spans="19:19">
      <c r="S292" s="171"/>
    </row>
    <row r="293" spans="19:19">
      <c r="S293" s="171"/>
    </row>
    <row r="294" spans="19:19">
      <c r="S294" s="171"/>
    </row>
    <row r="295" spans="19:19">
      <c r="S295" s="171"/>
    </row>
    <row r="296" spans="19:19">
      <c r="S296" s="171"/>
    </row>
    <row r="297" spans="19:19">
      <c r="S297" s="171"/>
    </row>
    <row r="298" spans="19:19">
      <c r="S298" s="171"/>
    </row>
    <row r="299" spans="19:19">
      <c r="S299" s="171"/>
    </row>
    <row r="300" spans="19:19">
      <c r="S300" s="171"/>
    </row>
    <row r="301" spans="19:19">
      <c r="S301" s="171"/>
    </row>
    <row r="302" spans="19:19">
      <c r="S302" s="171"/>
    </row>
    <row r="303" spans="19:19">
      <c r="S303" s="171"/>
    </row>
    <row r="304" spans="19:19">
      <c r="S304" s="171"/>
    </row>
  </sheetData>
  <sortState ref="I8:K57">
    <sortCondition ref="K8:K57"/>
  </sortState>
  <mergeCells count="24">
    <mergeCell ref="N3:O3"/>
    <mergeCell ref="N4:O4"/>
    <mergeCell ref="N6:O6"/>
    <mergeCell ref="B2:C2"/>
    <mergeCell ref="B3:C3"/>
    <mergeCell ref="B6:C6"/>
    <mergeCell ref="B7:C7"/>
    <mergeCell ref="B4:C4"/>
    <mergeCell ref="Z2:AA9"/>
    <mergeCell ref="Z12:AA15"/>
    <mergeCell ref="F4:G4"/>
    <mergeCell ref="F6:G6"/>
    <mergeCell ref="F7:G7"/>
    <mergeCell ref="F5:G5"/>
    <mergeCell ref="F2:G2"/>
    <mergeCell ref="F3:G3"/>
    <mergeCell ref="J2:K2"/>
    <mergeCell ref="J3:K3"/>
    <mergeCell ref="J4:K4"/>
    <mergeCell ref="J6:K6"/>
    <mergeCell ref="J7:K7"/>
    <mergeCell ref="J5:K5"/>
    <mergeCell ref="N7:O7"/>
    <mergeCell ref="N2:O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A22" workbookViewId="0">
      <selection activeCell="L14" sqref="L14"/>
    </sheetView>
  </sheetViews>
  <sheetFormatPr baseColWidth="10" defaultRowHeight="15" x14ac:dyDescent="0"/>
  <cols>
    <col min="1" max="1" width="19.6640625" style="43" bestFit="1" customWidth="1"/>
    <col min="2" max="2" width="24" style="43" customWidth="1"/>
    <col min="3" max="3" width="18.1640625" style="43" customWidth="1"/>
    <col min="4" max="4" width="21.33203125" style="43" customWidth="1"/>
    <col min="5" max="5" width="20.6640625" style="43" customWidth="1"/>
    <col min="6" max="6" width="21.5" style="43" customWidth="1"/>
    <col min="7" max="7" width="13.33203125" style="42" customWidth="1"/>
    <col min="8" max="14" width="12.1640625" style="43" customWidth="1"/>
    <col min="15" max="18" width="12.5" style="43" customWidth="1"/>
    <col min="19" max="20" width="11.5" style="43" customWidth="1"/>
    <col min="21" max="21" width="10.83203125" style="43"/>
    <col min="22" max="22" width="10.6640625" style="43" customWidth="1"/>
    <col min="23" max="23" width="12" style="43" customWidth="1"/>
    <col min="24" max="24" width="12.5" style="43" customWidth="1"/>
    <col min="25" max="30" width="12.33203125" style="43" customWidth="1"/>
    <col min="31" max="31" width="84.33203125" style="43" bestFit="1" customWidth="1"/>
    <col min="32" max="16384" width="10.83203125" style="43"/>
  </cols>
  <sheetData>
    <row r="1" spans="1:24" s="73" customFormat="1" ht="54" customHeight="1">
      <c r="A1" s="234" t="s">
        <v>1038</v>
      </c>
      <c r="B1" s="234"/>
      <c r="C1" s="234"/>
      <c r="D1" s="234"/>
      <c r="E1" s="234"/>
      <c r="F1" s="234"/>
      <c r="G1" s="234"/>
      <c r="H1" s="234"/>
    </row>
    <row r="2" spans="1:24" ht="15" customHeight="1">
      <c r="A2" s="46" t="s">
        <v>27</v>
      </c>
      <c r="B2" s="46" t="s">
        <v>49</v>
      </c>
      <c r="C2" s="46" t="s">
        <v>52</v>
      </c>
      <c r="D2" s="46" t="s">
        <v>1052</v>
      </c>
      <c r="E2" s="235" t="s">
        <v>56</v>
      </c>
      <c r="F2" s="235" t="s">
        <v>57</v>
      </c>
      <c r="G2" s="235" t="s">
        <v>59</v>
      </c>
      <c r="H2" s="235" t="s">
        <v>58</v>
      </c>
      <c r="R2" s="43" t="s">
        <v>61</v>
      </c>
    </row>
    <row r="3" spans="1:24">
      <c r="A3" s="47" t="s">
        <v>28</v>
      </c>
      <c r="B3" s="47">
        <v>2010</v>
      </c>
      <c r="C3" s="47">
        <v>2011</v>
      </c>
      <c r="D3" s="47">
        <v>2012</v>
      </c>
      <c r="E3" s="236"/>
      <c r="F3" s="236"/>
      <c r="G3" s="236"/>
      <c r="H3" s="236"/>
      <c r="I3" s="42"/>
    </row>
    <row r="4" spans="1:24">
      <c r="A4" s="48" t="s">
        <v>29</v>
      </c>
      <c r="B4" s="48" t="s">
        <v>50</v>
      </c>
      <c r="C4" s="48" t="s">
        <v>50</v>
      </c>
      <c r="D4" s="48" t="s">
        <v>54</v>
      </c>
      <c r="E4" s="236"/>
      <c r="F4" s="236"/>
      <c r="G4" s="236"/>
      <c r="H4" s="236"/>
      <c r="X4" s="44"/>
    </row>
    <row r="5" spans="1:24" ht="45">
      <c r="A5" s="48" t="s">
        <v>30</v>
      </c>
      <c r="B5" s="49" t="s">
        <v>51</v>
      </c>
      <c r="C5" s="49" t="s">
        <v>53</v>
      </c>
      <c r="D5" s="49" t="s">
        <v>55</v>
      </c>
      <c r="E5" s="237"/>
      <c r="F5" s="237"/>
      <c r="G5" s="237"/>
      <c r="H5" s="237"/>
    </row>
    <row r="6" spans="1:24">
      <c r="A6" s="48" t="s">
        <v>31</v>
      </c>
      <c r="B6" s="48">
        <v>2</v>
      </c>
      <c r="C6" s="48">
        <v>2</v>
      </c>
      <c r="D6" s="48">
        <v>2</v>
      </c>
      <c r="E6" s="48">
        <v>2</v>
      </c>
      <c r="F6" s="48" t="s">
        <v>1046</v>
      </c>
      <c r="G6" s="48" t="s">
        <v>1039</v>
      </c>
      <c r="H6" s="48" t="s">
        <v>1039</v>
      </c>
    </row>
    <row r="7" spans="1:24" ht="15" customHeight="1">
      <c r="A7" s="48" t="s">
        <v>32</v>
      </c>
      <c r="B7" s="48">
        <v>12</v>
      </c>
      <c r="C7" s="48">
        <v>12</v>
      </c>
      <c r="D7" s="48">
        <v>12</v>
      </c>
      <c r="E7" s="48">
        <v>12</v>
      </c>
      <c r="F7" s="48" t="s">
        <v>1046</v>
      </c>
      <c r="G7" s="48" t="s">
        <v>1039</v>
      </c>
      <c r="H7" s="48" t="s">
        <v>1039</v>
      </c>
    </row>
    <row r="8" spans="1:24">
      <c r="A8" s="50" t="s">
        <v>1041</v>
      </c>
      <c r="B8" s="50">
        <v>10</v>
      </c>
      <c r="C8" s="50">
        <v>10</v>
      </c>
      <c r="D8" s="50">
        <v>58</v>
      </c>
      <c r="E8" s="50">
        <f>B8+C8+D8</f>
        <v>78</v>
      </c>
      <c r="F8" s="50" t="s">
        <v>1039</v>
      </c>
      <c r="G8" s="50" t="s">
        <v>1039</v>
      </c>
      <c r="H8" s="50" t="s">
        <v>1039</v>
      </c>
    </row>
    <row r="9" spans="1:24">
      <c r="A9" s="50" t="s">
        <v>1042</v>
      </c>
      <c r="B9" s="51">
        <v>5</v>
      </c>
      <c r="C9" s="51">
        <v>7</v>
      </c>
      <c r="D9" s="51">
        <v>31</v>
      </c>
      <c r="E9" s="50">
        <f>B9+C9+D9</f>
        <v>43</v>
      </c>
      <c r="F9" s="50" t="s">
        <v>1039</v>
      </c>
      <c r="G9" s="50" t="s">
        <v>1039</v>
      </c>
      <c r="H9" s="50" t="s">
        <v>1039</v>
      </c>
    </row>
    <row r="10" spans="1:24">
      <c r="A10" s="50" t="s">
        <v>1043</v>
      </c>
      <c r="B10" s="51">
        <v>5</v>
      </c>
      <c r="C10" s="51">
        <v>3</v>
      </c>
      <c r="D10" s="51">
        <f>58-31</f>
        <v>27</v>
      </c>
      <c r="E10" s="50">
        <f>B10+C10+D10</f>
        <v>35</v>
      </c>
      <c r="F10" s="50" t="s">
        <v>1039</v>
      </c>
      <c r="G10" s="50" t="s">
        <v>1039</v>
      </c>
      <c r="H10" s="50" t="s">
        <v>1039</v>
      </c>
    </row>
    <row r="11" spans="1:24">
      <c r="A11" s="50" t="s">
        <v>1040</v>
      </c>
      <c r="B11" s="52">
        <f>B9/(B10+B9)</f>
        <v>0.5</v>
      </c>
      <c r="C11" s="52">
        <f>C9/(C10+C9)</f>
        <v>0.7</v>
      </c>
      <c r="D11" s="52">
        <f>D9/(D10+D9)</f>
        <v>0.53448275862068961</v>
      </c>
      <c r="E11" s="52">
        <f>E9/(E10+E9)</f>
        <v>0.55128205128205132</v>
      </c>
      <c r="F11" s="50" t="s">
        <v>1039</v>
      </c>
      <c r="G11" s="50" t="s">
        <v>1039</v>
      </c>
      <c r="H11" s="50" t="s">
        <v>1039</v>
      </c>
    </row>
    <row r="12" spans="1:24" ht="30">
      <c r="A12" s="53" t="s">
        <v>1044</v>
      </c>
      <c r="B12" s="54" t="s">
        <v>1047</v>
      </c>
      <c r="C12" s="54" t="s">
        <v>1047</v>
      </c>
      <c r="D12" s="54">
        <v>56</v>
      </c>
      <c r="E12" s="53" t="s">
        <v>1047</v>
      </c>
      <c r="F12" s="53" t="s">
        <v>1047</v>
      </c>
      <c r="G12" s="53" t="s">
        <v>1047</v>
      </c>
      <c r="H12" s="53" t="s">
        <v>1047</v>
      </c>
    </row>
    <row r="13" spans="1:24">
      <c r="A13" s="53" t="s">
        <v>1045</v>
      </c>
      <c r="B13" s="54">
        <v>7</v>
      </c>
      <c r="C13" s="54">
        <v>5</v>
      </c>
      <c r="D13" s="54">
        <v>40</v>
      </c>
      <c r="E13" s="54">
        <f>SUM(B13:D13)</f>
        <v>52</v>
      </c>
      <c r="F13" s="53" t="s">
        <v>1039</v>
      </c>
      <c r="G13" s="53" t="s">
        <v>1039</v>
      </c>
      <c r="H13" s="53" t="s">
        <v>1039</v>
      </c>
    </row>
    <row r="14" spans="1:24" ht="30">
      <c r="A14" s="55" t="s">
        <v>37</v>
      </c>
      <c r="B14" s="56">
        <v>0.7</v>
      </c>
      <c r="C14" s="56">
        <v>0.5</v>
      </c>
      <c r="D14" s="56">
        <v>0.69</v>
      </c>
      <c r="E14" s="57" t="s">
        <v>1039</v>
      </c>
      <c r="F14" s="58">
        <f>SUMPRODUCT(B14:D14,B8:D8)/SUM(B8:D8)</f>
        <v>0.66692307692307684</v>
      </c>
      <c r="G14" s="57">
        <f>$F14-CONFIDENCE(0.05,_xlfn.STDEV.S(B14:D14),E$8)</f>
        <v>0.6419137127735367</v>
      </c>
      <c r="H14" s="57">
        <f>$F14+CONFIDENCE(0.05,_xlfn.STDEV.S(B14:D14),E$8)</f>
        <v>0.69193244107261698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spans="1:24" ht="30">
      <c r="A15" s="59" t="s">
        <v>38</v>
      </c>
      <c r="B15" s="60" t="s">
        <v>1047</v>
      </c>
      <c r="C15" s="60">
        <v>0.56000000000000005</v>
      </c>
      <c r="D15" s="60">
        <v>0.71</v>
      </c>
      <c r="E15" s="61" t="s">
        <v>1039</v>
      </c>
      <c r="F15" s="61" t="s">
        <v>1047</v>
      </c>
      <c r="G15" s="61" t="s">
        <v>1047</v>
      </c>
      <c r="H15" s="61" t="s">
        <v>1047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24" ht="45">
      <c r="A16" s="62" t="s">
        <v>41</v>
      </c>
      <c r="B16" s="223">
        <v>0.67</v>
      </c>
      <c r="C16" s="223">
        <v>0.33</v>
      </c>
      <c r="D16" s="211">
        <v>0.84</v>
      </c>
      <c r="E16" s="63" t="s">
        <v>1039</v>
      </c>
      <c r="F16" s="221">
        <f>SUMPRODUCT(B16:D16,B$8:D$8)/SUM(B$8:D$8)</f>
        <v>0.75282051282051277</v>
      </c>
      <c r="G16" s="222">
        <f>$F16-CONFIDENCE(0.05,_xlfn.STDEV.S(B16:D16),E$8)</f>
        <v>0.69519190823975896</v>
      </c>
      <c r="H16" s="222">
        <f>$F16+CONFIDENCE(0.05,_xlfn.STDEV.S(B16:D16),E$8)</f>
        <v>0.81044911740126657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1:24" ht="45">
      <c r="A17" s="64" t="s">
        <v>42</v>
      </c>
      <c r="B17" s="224">
        <v>0.65910000000000002</v>
      </c>
      <c r="C17" s="224">
        <v>1</v>
      </c>
      <c r="D17" s="212">
        <v>0.92500000000000004</v>
      </c>
      <c r="E17" s="65" t="s">
        <v>1039</v>
      </c>
      <c r="F17" s="221">
        <f>SUMPRODUCT(B17:D17,B$8:D$8)/SUM(B$8:D$8)</f>
        <v>0.90052564102564125</v>
      </c>
      <c r="G17" s="222">
        <f>$F17-CONFIDENCE(0.05,_xlfn.STDEV.S(B17:D17),E$8)</f>
        <v>0.86077113628060242</v>
      </c>
      <c r="H17" s="222">
        <f>$F17+CONFIDENCE(0.05,_xlfn.STDEV.S(B17:D17),E$8)</f>
        <v>0.94028014577068009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1:24" ht="45">
      <c r="A18" s="64" t="s">
        <v>43</v>
      </c>
      <c r="B18" s="224">
        <v>0.31819999999999998</v>
      </c>
      <c r="C18" s="224">
        <v>0</v>
      </c>
      <c r="D18" s="213">
        <v>4.2000000000000003E-2</v>
      </c>
      <c r="E18" s="65" t="s">
        <v>1039</v>
      </c>
      <c r="F18" s="221">
        <f>SUMPRODUCT(B18:D18,B$8:D$8)/SUM(B$8:D$8)</f>
        <v>7.2025641025641032E-2</v>
      </c>
      <c r="G18" s="222">
        <f>$F18-CONFIDENCE(0.05,_xlfn.STDEV.S(B18:D18),E$8)</f>
        <v>3.366221860379167E-2</v>
      </c>
      <c r="H18" s="222">
        <f>$F18+CONFIDENCE(0.05,_xlfn.STDEV.S(B18:D18),E$8)</f>
        <v>0.11038906344749039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1:24" ht="45">
      <c r="A19" s="64" t="s">
        <v>44</v>
      </c>
      <c r="B19" s="224">
        <v>2.2700000000000001E-2</v>
      </c>
      <c r="C19" s="224">
        <v>0</v>
      </c>
      <c r="D19" s="213">
        <v>3.2000000000000001E-2</v>
      </c>
      <c r="E19" s="65" t="s">
        <v>1039</v>
      </c>
      <c r="F19" s="221">
        <f>SUMPRODUCT(B19:D19,B$8:D$8)/SUM(B$8:D$8)</f>
        <v>2.6705128205128208E-2</v>
      </c>
      <c r="G19" s="222">
        <f>$F19-CONFIDENCE(0.05,_xlfn.STDEV.S(B19:D19),E$8)</f>
        <v>2.3052074535342679E-2</v>
      </c>
      <c r="H19" s="222">
        <f>$F19+CONFIDENCE(0.05,_xlfn.STDEV.S(B19:D19),E$8)</f>
        <v>3.0358181874913737E-2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4">
      <c r="A20" s="66" t="s">
        <v>33</v>
      </c>
      <c r="B20" s="67">
        <v>22</v>
      </c>
      <c r="C20" s="67">
        <v>20</v>
      </c>
      <c r="D20" s="67">
        <v>58</v>
      </c>
      <c r="E20" s="66">
        <f>B20+C20+D20</f>
        <v>100</v>
      </c>
      <c r="F20" s="74" t="s">
        <v>1039</v>
      </c>
      <c r="G20" s="209" t="s">
        <v>1039</v>
      </c>
      <c r="H20" s="209" t="s">
        <v>1039</v>
      </c>
    </row>
    <row r="21" spans="1:24">
      <c r="A21" s="66" t="s">
        <v>34</v>
      </c>
      <c r="B21" s="67">
        <v>15</v>
      </c>
      <c r="C21" s="67">
        <v>13</v>
      </c>
      <c r="D21" s="67">
        <v>24</v>
      </c>
      <c r="E21" s="66">
        <f>B21+C21+D21</f>
        <v>52</v>
      </c>
      <c r="F21" s="66" t="s">
        <v>1039</v>
      </c>
      <c r="G21" s="209" t="s">
        <v>1039</v>
      </c>
      <c r="H21" s="209" t="s">
        <v>1039</v>
      </c>
    </row>
    <row r="22" spans="1:24">
      <c r="A22" s="66" t="s">
        <v>35</v>
      </c>
      <c r="B22" s="67">
        <v>7</v>
      </c>
      <c r="C22" s="67">
        <v>7</v>
      </c>
      <c r="D22" s="67">
        <f>58-24</f>
        <v>34</v>
      </c>
      <c r="E22" s="66">
        <f>B22+C22+D22</f>
        <v>48</v>
      </c>
      <c r="F22" s="66" t="s">
        <v>1039</v>
      </c>
      <c r="G22" s="209" t="s">
        <v>1039</v>
      </c>
      <c r="H22" s="209" t="s">
        <v>1039</v>
      </c>
    </row>
    <row r="23" spans="1:24">
      <c r="A23" s="66" t="s">
        <v>151</v>
      </c>
      <c r="B23" s="68">
        <f>B21/(B21+B22)</f>
        <v>0.68181818181818177</v>
      </c>
      <c r="C23" s="68">
        <f>C21/(C21+C22)</f>
        <v>0.65</v>
      </c>
      <c r="D23" s="68">
        <f>D21/(D21+D22)</f>
        <v>0.41379310344827586</v>
      </c>
      <c r="E23" s="68">
        <f>E21/(E21+E22)</f>
        <v>0.52</v>
      </c>
      <c r="F23" s="66" t="s">
        <v>1039</v>
      </c>
      <c r="G23" s="209" t="s">
        <v>1039</v>
      </c>
      <c r="H23" s="209" t="s">
        <v>1039</v>
      </c>
      <c r="W23" s="45"/>
    </row>
    <row r="24" spans="1:24" ht="30">
      <c r="A24" s="69" t="s">
        <v>36</v>
      </c>
      <c r="B24" s="70" t="s">
        <v>1047</v>
      </c>
      <c r="C24" s="70" t="s">
        <v>1047</v>
      </c>
      <c r="D24" s="70">
        <v>55</v>
      </c>
      <c r="E24" s="69" t="s">
        <v>1047</v>
      </c>
      <c r="F24" s="69" t="s">
        <v>1047</v>
      </c>
      <c r="G24" s="210" t="s">
        <v>1047</v>
      </c>
      <c r="H24" s="210" t="s">
        <v>1047</v>
      </c>
    </row>
    <row r="25" spans="1:24">
      <c r="A25" s="69" t="s">
        <v>60</v>
      </c>
      <c r="B25" s="70">
        <v>15</v>
      </c>
      <c r="C25" s="70">
        <v>11</v>
      </c>
      <c r="D25" s="70">
        <v>48</v>
      </c>
      <c r="E25" s="70">
        <f>B25+C25+D25</f>
        <v>74</v>
      </c>
      <c r="F25" s="69" t="s">
        <v>1039</v>
      </c>
      <c r="G25" s="210" t="s">
        <v>1039</v>
      </c>
      <c r="H25" s="210" t="s">
        <v>1039</v>
      </c>
    </row>
    <row r="26" spans="1:24" ht="30">
      <c r="A26" s="69" t="s">
        <v>39</v>
      </c>
      <c r="B26" s="71">
        <v>0.68181818181818177</v>
      </c>
      <c r="C26" s="71">
        <v>0.54545454545454541</v>
      </c>
      <c r="D26" s="71">
        <v>0.82758620689655205</v>
      </c>
      <c r="E26" s="69" t="s">
        <v>1039</v>
      </c>
      <c r="F26" s="69">
        <f>SUMPRODUCT(B26:D26,B20:D20)/SUM(B20:D20)</f>
        <v>0.73909090909090935</v>
      </c>
      <c r="G26" s="210">
        <f>$F26-CONFIDENCE(0.05,_xlfn.STDEV.S(B26:D26),E$20)</f>
        <v>0.71143739472555845</v>
      </c>
      <c r="H26" s="210">
        <f>$F26+CONFIDENCE(0.05,_xlfn.STDEV.S(B26:D26),E$20)</f>
        <v>0.76674442345626026</v>
      </c>
    </row>
    <row r="27" spans="1:24" ht="30">
      <c r="A27" s="72" t="s">
        <v>40</v>
      </c>
      <c r="B27" s="71" t="s">
        <v>1047</v>
      </c>
      <c r="C27" s="71">
        <v>0.63157894736842102</v>
      </c>
      <c r="D27" s="71">
        <v>0.87272727272727268</v>
      </c>
      <c r="E27" s="69" t="s">
        <v>1039</v>
      </c>
      <c r="F27" s="69" t="s">
        <v>1047</v>
      </c>
      <c r="G27" s="210" t="s">
        <v>1047</v>
      </c>
      <c r="H27" s="210" t="s">
        <v>1047</v>
      </c>
    </row>
    <row r="28" spans="1:24" ht="30">
      <c r="A28" s="40" t="s">
        <v>45</v>
      </c>
      <c r="B28" s="217">
        <v>0.67</v>
      </c>
      <c r="C28" s="217" t="s">
        <v>1049</v>
      </c>
      <c r="D28" s="214">
        <v>0.75438596491228072</v>
      </c>
      <c r="E28" s="39" t="s">
        <v>1039</v>
      </c>
      <c r="F28" s="219">
        <f>SUMPRODUCT(B28:D28,B$20:D$20)/SUM(B$20:D$20)</f>
        <v>0.58494385964912288</v>
      </c>
      <c r="G28" s="220">
        <f>$F28-CONFIDENCE(0.05,_xlfn.STDEV.S(B28:D28),E$20)</f>
        <v>0.57324877649978612</v>
      </c>
      <c r="H28" s="220">
        <f>$F28+CONFIDENCE(0.05,_xlfn.STDEV.S(B28:D28),E$20)</f>
        <v>0.59663894279845964</v>
      </c>
    </row>
    <row r="29" spans="1:24" ht="30">
      <c r="A29" s="40" t="s">
        <v>46</v>
      </c>
      <c r="B29" s="218">
        <v>0.82407407407407407</v>
      </c>
      <c r="C29" s="218">
        <v>0.73333333333333328</v>
      </c>
      <c r="D29" s="215">
        <v>0.97499999999999998</v>
      </c>
      <c r="E29" s="39" t="s">
        <v>1039</v>
      </c>
      <c r="F29" s="219">
        <f>SUMPRODUCT(B29:D29,B$20:D$20)/SUM(B$20:D$20)</f>
        <v>0.8934629629629629</v>
      </c>
      <c r="G29" s="220">
        <f>$F29-CONFIDENCE(0.05,_xlfn.STDEV.S(B29:D29),E$20)</f>
        <v>0.86953650712453667</v>
      </c>
      <c r="H29" s="220">
        <f>$F29+CONFIDENCE(0.05,_xlfn.STDEV.S(B29:D29),E$20)</f>
        <v>0.91738941880138913</v>
      </c>
    </row>
    <row r="30" spans="1:24" ht="30">
      <c r="A30" s="40" t="s">
        <v>47</v>
      </c>
      <c r="B30" s="218">
        <v>0.16666666666666666</v>
      </c>
      <c r="C30" s="218">
        <v>0.26666666666666666</v>
      </c>
      <c r="D30" s="216">
        <v>2.5000000000000001E-2</v>
      </c>
      <c r="E30" s="39" t="s">
        <v>1039</v>
      </c>
      <c r="F30" s="219">
        <f>SUMPRODUCT(B30:D30,B$20:D$20)/SUM(B$20:D$20)</f>
        <v>0.1045</v>
      </c>
      <c r="G30" s="220">
        <f>$F30-CONFIDENCE(0.05,_xlfn.STDEV.S(B30:D30),E$20)</f>
        <v>8.0700056077028029E-2</v>
      </c>
      <c r="H30" s="220">
        <f>$F30+CONFIDENCE(0.05,_xlfn.STDEV.S(B30:D30),E$20)</f>
        <v>0.12829994392297195</v>
      </c>
    </row>
    <row r="31" spans="1:24" ht="30">
      <c r="A31" s="40" t="s">
        <v>48</v>
      </c>
      <c r="B31" s="218">
        <v>1.8518518518518517E-2</v>
      </c>
      <c r="C31" s="218">
        <v>0</v>
      </c>
      <c r="D31" s="216">
        <v>0</v>
      </c>
      <c r="E31" s="39" t="s">
        <v>1039</v>
      </c>
      <c r="F31" s="219">
        <f>SUMPRODUCT(B31:D31,B$20:D$20)/SUM(B$20:D$20)</f>
        <v>4.0740740740740737E-3</v>
      </c>
      <c r="G31" s="220">
        <f>$F31-CONFIDENCE(0.05,_xlfn.STDEV.S(B31:D31),E$20)</f>
        <v>1.9785449368959784E-3</v>
      </c>
      <c r="H31" s="220">
        <f>$F31+CONFIDENCE(0.05,_xlfn.STDEV.S(B31:D31),E$20)</f>
        <v>6.1696032112521695E-3</v>
      </c>
    </row>
    <row r="32" spans="1:24" ht="135">
      <c r="A32" s="75" t="s">
        <v>7</v>
      </c>
      <c r="B32" s="75" t="s">
        <v>1050</v>
      </c>
      <c r="C32" s="75" t="s">
        <v>1048</v>
      </c>
      <c r="D32" s="75" t="s">
        <v>1051</v>
      </c>
      <c r="E32" s="75"/>
      <c r="F32" s="75" t="s">
        <v>1053</v>
      </c>
      <c r="G32" s="75"/>
      <c r="H32" s="75"/>
    </row>
  </sheetData>
  <mergeCells count="5">
    <mergeCell ref="A1:H1"/>
    <mergeCell ref="E2:E5"/>
    <mergeCell ref="F2:F5"/>
    <mergeCell ref="G2:G5"/>
    <mergeCell ref="H2:H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0" workbookViewId="0">
      <selection activeCell="D41" sqref="D41"/>
    </sheetView>
  </sheetViews>
  <sheetFormatPr baseColWidth="10" defaultRowHeight="15" x14ac:dyDescent="0"/>
  <cols>
    <col min="1" max="1" width="16.6640625" bestFit="1" customWidth="1"/>
    <col min="2" max="2" width="34.6640625" customWidth="1"/>
    <col min="3" max="3" width="21.5" customWidth="1"/>
    <col min="4" max="4" width="14.1640625" customWidth="1"/>
    <col min="5" max="5" width="15" customWidth="1"/>
    <col min="7" max="7" width="41.5" customWidth="1"/>
    <col min="8" max="8" width="20" customWidth="1"/>
  </cols>
  <sheetData>
    <row r="1" spans="1:9">
      <c r="A1" s="244"/>
      <c r="B1" s="244"/>
      <c r="C1" s="244"/>
      <c r="D1" s="244"/>
      <c r="E1" s="244"/>
      <c r="F1" s="244"/>
      <c r="G1" s="244"/>
    </row>
    <row r="2" spans="1:9" s="8" customFormat="1" ht="60">
      <c r="A2" s="10" t="s">
        <v>11</v>
      </c>
      <c r="B2" s="11" t="s">
        <v>12</v>
      </c>
      <c r="C2" s="12" t="s">
        <v>13</v>
      </c>
      <c r="D2" s="12" t="s">
        <v>14</v>
      </c>
      <c r="E2" s="12" t="s">
        <v>1055</v>
      </c>
      <c r="F2" s="12" t="s">
        <v>1358</v>
      </c>
      <c r="G2" s="13" t="s">
        <v>72</v>
      </c>
      <c r="H2" s="13" t="s">
        <v>7</v>
      </c>
      <c r="I2" s="26" t="s">
        <v>1056</v>
      </c>
    </row>
    <row r="3" spans="1:9" ht="45">
      <c r="A3" s="76" t="s">
        <v>16</v>
      </c>
      <c r="B3" s="9" t="s">
        <v>17</v>
      </c>
      <c r="C3" s="4" t="s">
        <v>18</v>
      </c>
      <c r="D3" s="3">
        <v>0</v>
      </c>
      <c r="E3" s="3">
        <f>D3*0.5</f>
        <v>0</v>
      </c>
      <c r="F3" s="33">
        <f>D3+E3</f>
        <v>0</v>
      </c>
      <c r="G3" s="33">
        <f>_xlfn.STDEV.P(1.5*0)</f>
        <v>0</v>
      </c>
      <c r="H3" s="238" t="s">
        <v>15</v>
      </c>
    </row>
    <row r="4" spans="1:9" ht="105">
      <c r="A4" s="76" t="s">
        <v>1054</v>
      </c>
      <c r="B4" s="9" t="s">
        <v>19</v>
      </c>
      <c r="C4" s="4" t="s">
        <v>20</v>
      </c>
      <c r="D4" s="3">
        <f>(B19+C19+D19+E19)/4</f>
        <v>48498.563199735006</v>
      </c>
      <c r="E4" s="3">
        <f>D4*0.5</f>
        <v>24249.281599867503</v>
      </c>
      <c r="F4" s="33">
        <f>D4+E4</f>
        <v>72747.844799602506</v>
      </c>
      <c r="G4" s="33">
        <f>_xlfn.STDEV.P(1.5*B19,1.5*C19,1.5*D19,1.5*E19)</f>
        <v>10320.001516003598</v>
      </c>
      <c r="H4" s="238"/>
      <c r="I4" s="77" t="s">
        <v>1060</v>
      </c>
    </row>
    <row r="5" spans="1:9" ht="75">
      <c r="A5" s="76" t="s">
        <v>1057</v>
      </c>
      <c r="B5" s="4" t="s">
        <v>21</v>
      </c>
      <c r="C5" s="4" t="s">
        <v>22</v>
      </c>
      <c r="D5" s="3">
        <f>(D18+E18+F18)/3</f>
        <v>156012.06628827003</v>
      </c>
      <c r="E5" s="3">
        <f>D5*0.5</f>
        <v>78006.033144135014</v>
      </c>
      <c r="F5" s="33">
        <f>D5+E5</f>
        <v>234018.09943240503</v>
      </c>
      <c r="G5" s="33">
        <f>_xlfn.STDEV.P(1.5*D18,1.5*E18,1.5*F18)</f>
        <v>32144.245875735502</v>
      </c>
      <c r="H5" s="238"/>
    </row>
    <row r="6" spans="1:9" ht="30">
      <c r="A6" s="76" t="s">
        <v>1058</v>
      </c>
      <c r="B6" s="4" t="s">
        <v>23</v>
      </c>
      <c r="C6" s="4" t="s">
        <v>24</v>
      </c>
      <c r="D6" s="3">
        <f>D5*7</f>
        <v>1092084.4640178902</v>
      </c>
      <c r="E6" s="3">
        <f>D6*0.5</f>
        <v>546042.23200894508</v>
      </c>
      <c r="F6" s="33">
        <f>D6+E6</f>
        <v>1638126.6960268351</v>
      </c>
      <c r="G6" s="33">
        <f>_xlfn.STDEV.P(10.5*D18,10.5*E18,10.5*F18)</f>
        <v>225009.72113014772</v>
      </c>
      <c r="H6" s="238"/>
    </row>
    <row r="7" spans="1:9" ht="30">
      <c r="A7" s="76" t="s">
        <v>1059</v>
      </c>
      <c r="B7" s="9" t="s">
        <v>25</v>
      </c>
      <c r="C7" s="4" t="s">
        <v>26</v>
      </c>
      <c r="D7" s="3">
        <f>D6</f>
        <v>1092084.4640178902</v>
      </c>
      <c r="E7" s="3">
        <f>D7*0.5</f>
        <v>546042.23200894508</v>
      </c>
      <c r="F7" s="33">
        <f>D7+E7</f>
        <v>1638126.6960268351</v>
      </c>
      <c r="G7" s="33">
        <f>_xlfn.STDEV.P(10.5*D18,10.5*E18,10.5*F18)</f>
        <v>225009.72113014772</v>
      </c>
      <c r="H7" s="238"/>
    </row>
    <row r="8" spans="1:9">
      <c r="E8" s="1"/>
    </row>
    <row r="10" spans="1:9" s="8" customFormat="1">
      <c r="A10" s="245" t="s">
        <v>1061</v>
      </c>
      <c r="B10" s="245"/>
      <c r="C10" s="245"/>
      <c r="D10" s="245"/>
      <c r="E10" s="245"/>
      <c r="F10" s="245"/>
      <c r="G10" s="245"/>
    </row>
    <row r="11" spans="1:9" ht="30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</row>
    <row r="12" spans="1:9">
      <c r="A12" s="3" t="s">
        <v>8</v>
      </c>
      <c r="B12" s="3"/>
      <c r="C12" s="3"/>
      <c r="D12" s="3">
        <v>102514.6</v>
      </c>
      <c r="E12" s="3">
        <v>106947.5</v>
      </c>
      <c r="F12" s="3">
        <v>138288</v>
      </c>
      <c r="G12" s="246" t="s">
        <v>9</v>
      </c>
    </row>
    <row r="13" spans="1:9">
      <c r="A13" s="3" t="s">
        <v>10</v>
      </c>
      <c r="B13" s="3">
        <v>28217.3</v>
      </c>
      <c r="C13" s="3">
        <v>34840.6</v>
      </c>
      <c r="D13" s="3">
        <v>39704.699999999997</v>
      </c>
      <c r="E13" s="3">
        <v>41374.800000000003</v>
      </c>
      <c r="F13" s="3"/>
      <c r="G13" s="247"/>
    </row>
    <row r="16" spans="1:9">
      <c r="A16" s="239" t="s">
        <v>1353</v>
      </c>
      <c r="B16" s="240"/>
      <c r="C16" s="240"/>
      <c r="D16" s="240"/>
      <c r="E16" s="240"/>
      <c r="F16" s="240"/>
      <c r="G16" s="241"/>
    </row>
    <row r="17" spans="1:9" ht="30">
      <c r="A17" s="14" t="s">
        <v>1</v>
      </c>
      <c r="B17" s="15" t="s">
        <v>2</v>
      </c>
      <c r="C17" s="15" t="s">
        <v>3</v>
      </c>
      <c r="D17" s="15" t="s">
        <v>4</v>
      </c>
      <c r="E17" s="15" t="s">
        <v>5</v>
      </c>
      <c r="F17" s="15" t="s">
        <v>6</v>
      </c>
      <c r="G17" s="15" t="s">
        <v>7</v>
      </c>
    </row>
    <row r="18" spans="1:9">
      <c r="A18" s="16" t="s">
        <v>8</v>
      </c>
      <c r="B18" s="17">
        <f>(B12*'Economic Inidicators'!$C$4)</f>
        <v>0</v>
      </c>
      <c r="C18" s="17">
        <f>(C12*'Economic Inidicators'!$C4)</f>
        <v>0</v>
      </c>
      <c r="D18" s="17">
        <f>(D12*'Economic Inidicators'!$C4)</f>
        <v>137974.20536226002</v>
      </c>
      <c r="E18" s="17">
        <f>(E12*'Economic Inidicators'!$C4)</f>
        <v>143940.43704975001</v>
      </c>
      <c r="F18" s="17">
        <f>(F12*'Economic Inidicators'!$C4)</f>
        <v>186121.55645280002</v>
      </c>
      <c r="G18" s="242" t="s">
        <v>1037</v>
      </c>
    </row>
    <row r="19" spans="1:9">
      <c r="A19" s="16" t="s">
        <v>10</v>
      </c>
      <c r="B19" s="17">
        <f>(B13*'Economic Inidicators'!$C$4)</f>
        <v>37977.610457130002</v>
      </c>
      <c r="C19" s="17">
        <f>(C13*'Economic Inidicators'!$C4)</f>
        <v>46891.89734286</v>
      </c>
      <c r="D19" s="17">
        <f>(D13*'Economic Inidicators'!$C4)</f>
        <v>53438.480291070002</v>
      </c>
      <c r="E19" s="17">
        <f>(E13*'Economic Inidicators'!$C4)</f>
        <v>55686.264707880007</v>
      </c>
      <c r="F19" s="17">
        <f>(F13*'Economic Inidicators'!$C4)</f>
        <v>0</v>
      </c>
      <c r="G19" s="243"/>
    </row>
    <row r="22" spans="1:9">
      <c r="A22" s="239" t="s">
        <v>1355</v>
      </c>
      <c r="B22" s="240"/>
      <c r="C22" s="240"/>
      <c r="D22" s="240"/>
      <c r="E22" s="240"/>
      <c r="F22" s="240"/>
      <c r="G22" s="241"/>
    </row>
    <row r="23" spans="1:9" ht="30">
      <c r="A23" s="14" t="s">
        <v>1</v>
      </c>
      <c r="B23" s="15" t="s">
        <v>2</v>
      </c>
      <c r="C23" s="15" t="s">
        <v>3</v>
      </c>
      <c r="D23" s="15" t="s">
        <v>4</v>
      </c>
      <c r="E23" s="15" t="s">
        <v>5</v>
      </c>
      <c r="F23" s="15" t="s">
        <v>6</v>
      </c>
      <c r="G23" s="15" t="s">
        <v>7</v>
      </c>
    </row>
    <row r="24" spans="1:9" ht="35" customHeight="1">
      <c r="A24" s="16" t="s">
        <v>8</v>
      </c>
      <c r="B24" s="199">
        <f>(B18*'Economic Inidicators'!$C$4)/'Economic Inidicators'!F4</f>
        <v>0</v>
      </c>
      <c r="C24" s="199">
        <f>(C18*'Economic Inidicators'!$C4)/'Economic Inidicators'!F4</f>
        <v>0</v>
      </c>
      <c r="D24" s="199">
        <f>(D18*'Economic Inidicators'!$C4)/'Economic Inidicators'!F4</f>
        <v>90.524307431791996</v>
      </c>
      <c r="E24" s="199">
        <f>(E18*'Economic Inidicators'!$C4)/'Economic Inidicators'!F4</f>
        <v>94.438727450154147</v>
      </c>
      <c r="F24" s="199">
        <f>(F18*'Economic Inidicators'!$C4)/'Economic Inidicators'!F4</f>
        <v>122.11358602704054</v>
      </c>
      <c r="G24" s="242" t="s">
        <v>1354</v>
      </c>
      <c r="H24" t="s">
        <v>1356</v>
      </c>
      <c r="I24">
        <f>(D24+E24+F24)/3</f>
        <v>102.35887363632889</v>
      </c>
    </row>
    <row r="25" spans="1:9" ht="39" customHeight="1">
      <c r="A25" s="16" t="s">
        <v>10</v>
      </c>
      <c r="B25" s="199">
        <f>(B19*'Economic Inidicators'!$C$4)/'Economic Inidicators'!F4</f>
        <v>24.916953683622662</v>
      </c>
      <c r="C25" s="199">
        <f>(C19*'Economic Inidicators'!$C4)/'Economic Inidicators'!F4</f>
        <v>30.76558056616415</v>
      </c>
      <c r="D25" s="199">
        <f>(D19*'Economic Inidicators'!$C4)/'Economic Inidicators'!F4</f>
        <v>35.06076665457477</v>
      </c>
      <c r="E25" s="199">
        <f>(E19*'Economic Inidicators'!$C4)/'Economic Inidicators'!F4</f>
        <v>36.535528745455835</v>
      </c>
      <c r="F25" s="199">
        <f>(F19*'Economic Inidicators'!$C4)/'Economic Inidicators'!F4</f>
        <v>0</v>
      </c>
      <c r="G25" s="243"/>
      <c r="H25" t="s">
        <v>1357</v>
      </c>
      <c r="I25">
        <f>(B25+C25+D25+E25)/4</f>
        <v>31.819707412454353</v>
      </c>
    </row>
  </sheetData>
  <mergeCells count="8">
    <mergeCell ref="A1:G1"/>
    <mergeCell ref="A10:G10"/>
    <mergeCell ref="G12:G13"/>
    <mergeCell ref="H3:H7"/>
    <mergeCell ref="A16:G16"/>
    <mergeCell ref="A22:G22"/>
    <mergeCell ref="G24:G25"/>
    <mergeCell ref="G18:G1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O28" sqref="O28"/>
    </sheetView>
  </sheetViews>
  <sheetFormatPr baseColWidth="10" defaultRowHeight="15" x14ac:dyDescent="0"/>
  <cols>
    <col min="2" max="2" width="21.1640625" bestFit="1" customWidth="1"/>
    <col min="3" max="3" width="10.6640625" customWidth="1"/>
  </cols>
  <sheetData>
    <row r="1" spans="1:10" ht="23">
      <c r="B1" s="250" t="s">
        <v>1098</v>
      </c>
      <c r="C1" s="250"/>
      <c r="D1" s="250"/>
      <c r="E1" s="250"/>
      <c r="F1" s="250"/>
      <c r="G1" s="250"/>
      <c r="H1" s="250"/>
    </row>
    <row r="3" spans="1:10">
      <c r="A3" s="24"/>
      <c r="B3" s="123" t="s">
        <v>95</v>
      </c>
      <c r="C3" s="127"/>
      <c r="D3" s="125"/>
      <c r="E3" s="248" t="s">
        <v>0</v>
      </c>
      <c r="F3" s="248"/>
      <c r="G3" s="248"/>
      <c r="H3" s="248"/>
    </row>
    <row r="4" spans="1:10">
      <c r="A4" s="24"/>
      <c r="B4" s="24" t="s">
        <v>1101</v>
      </c>
      <c r="C4" s="6"/>
      <c r="D4" s="125"/>
      <c r="E4" s="249" t="s">
        <v>1099</v>
      </c>
      <c r="F4" s="249"/>
      <c r="G4" s="248" t="s">
        <v>1100</v>
      </c>
      <c r="H4" s="248"/>
    </row>
    <row r="5" spans="1:10">
      <c r="A5" s="24" t="s">
        <v>1103</v>
      </c>
      <c r="B5" s="124">
        <v>1.2</v>
      </c>
      <c r="C5" s="128"/>
      <c r="D5" s="125" t="s">
        <v>1104</v>
      </c>
      <c r="E5" s="125">
        <v>45.28</v>
      </c>
      <c r="F5" s="125">
        <v>54.92</v>
      </c>
      <c r="G5" s="125">
        <v>34.36</v>
      </c>
      <c r="H5" s="125">
        <v>39.299999999999997</v>
      </c>
    </row>
    <row r="6" spans="1:10">
      <c r="A6" s="24" t="s">
        <v>1102</v>
      </c>
      <c r="B6" s="124">
        <f>B5*'Economic Inidicators'!F4</f>
        <v>2461.6489353778802</v>
      </c>
      <c r="C6" s="126"/>
      <c r="D6" s="125" t="s">
        <v>1102</v>
      </c>
      <c r="E6" s="125">
        <f>E5*'Economic Inidicators'!$I$4</f>
        <v>118243.05036919689</v>
      </c>
      <c r="F6" s="125">
        <f>F5*'Economic Inidicators'!$I$4</f>
        <v>143416.70331882272</v>
      </c>
      <c r="G6" s="125">
        <f>G5*'Economic Inidicators'!$I$4</f>
        <v>89726.837691819892</v>
      </c>
      <c r="H6" s="125">
        <f>H5*'Economic Inidicators'!$I$4</f>
        <v>102627.02914110948</v>
      </c>
    </row>
    <row r="7" spans="1:10">
      <c r="B7" s="5"/>
      <c r="C7" s="5"/>
      <c r="D7" s="125" t="s">
        <v>1105</v>
      </c>
      <c r="E7" s="125">
        <f>AVERAGE(E6:F6)</f>
        <v>130829.87684400981</v>
      </c>
      <c r="F7" s="125"/>
      <c r="G7" s="125">
        <f>AVERAGE(G6:H6)</f>
        <v>96176.933416464686</v>
      </c>
      <c r="H7" s="125"/>
      <c r="J7" s="198"/>
    </row>
    <row r="8" spans="1:10" ht="45">
      <c r="D8" s="2" t="s">
        <v>1106</v>
      </c>
      <c r="E8" s="125">
        <v>5000</v>
      </c>
      <c r="F8" s="125"/>
      <c r="G8" s="125">
        <v>5000</v>
      </c>
      <c r="H8" s="125"/>
    </row>
  </sheetData>
  <mergeCells count="4">
    <mergeCell ref="G4:H4"/>
    <mergeCell ref="E4:F4"/>
    <mergeCell ref="E3:H3"/>
    <mergeCell ref="B1:H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5"/>
  <sheetViews>
    <sheetView topLeftCell="C1" zoomScale="130" zoomScaleNormal="130" zoomScalePageLayoutView="130" workbookViewId="0">
      <selection activeCell="R13" sqref="R13"/>
    </sheetView>
  </sheetViews>
  <sheetFormatPr baseColWidth="10" defaultRowHeight="12" x14ac:dyDescent="0"/>
  <cols>
    <col min="1" max="1" width="4.5" style="22" customWidth="1"/>
    <col min="2" max="2" width="6" style="22" customWidth="1"/>
    <col min="3" max="3" width="5.83203125" style="22" customWidth="1"/>
    <col min="4" max="4" width="6.1640625" style="22" customWidth="1"/>
    <col min="5" max="5" width="6.33203125" style="22" customWidth="1"/>
    <col min="6" max="6" width="7.6640625" style="22" customWidth="1"/>
    <col min="7" max="7" width="7.83203125" style="22" customWidth="1"/>
    <col min="8" max="8" width="10.83203125" style="22"/>
    <col min="9" max="9" width="6.83203125" style="104" customWidth="1"/>
    <col min="10" max="10" width="6.33203125" style="22" customWidth="1"/>
    <col min="11" max="11" width="14.1640625" style="22" customWidth="1"/>
    <col min="12" max="12" width="10.83203125" style="22"/>
    <col min="13" max="13" width="6.6640625" style="104" customWidth="1"/>
    <col min="14" max="14" width="5" style="22" customWidth="1"/>
    <col min="15" max="15" width="13" style="22" customWidth="1"/>
    <col min="16" max="16" width="9.83203125" style="22" customWidth="1"/>
    <col min="17" max="17" width="5.33203125" style="22" customWidth="1"/>
    <col min="18" max="16384" width="10.83203125" style="22"/>
  </cols>
  <sheetData>
    <row r="1" spans="1:21" ht="43" customHeight="1">
      <c r="A1" s="261" t="s">
        <v>1091</v>
      </c>
      <c r="B1" s="262"/>
      <c r="C1" s="262"/>
      <c r="D1" s="262"/>
      <c r="E1" s="262"/>
      <c r="F1" s="262"/>
      <c r="G1" s="262"/>
      <c r="H1" s="263"/>
      <c r="I1" s="109"/>
      <c r="J1" s="257" t="s">
        <v>1092</v>
      </c>
      <c r="K1" s="258"/>
      <c r="L1" s="259"/>
      <c r="M1" s="110"/>
      <c r="N1" s="260" t="s">
        <v>1093</v>
      </c>
      <c r="O1" s="260"/>
      <c r="P1" s="260"/>
      <c r="Q1" s="260"/>
      <c r="R1"/>
      <c r="S1"/>
      <c r="T1"/>
      <c r="U1"/>
    </row>
    <row r="2" spans="1:21" ht="29" customHeight="1">
      <c r="A2" s="86"/>
      <c r="B2" s="87"/>
      <c r="C2" s="87"/>
      <c r="D2" s="87"/>
      <c r="E2" s="87"/>
      <c r="F2" s="87"/>
      <c r="G2" s="87"/>
      <c r="H2" s="88"/>
      <c r="J2" s="93">
        <v>2</v>
      </c>
      <c r="K2" s="105" t="s">
        <v>64</v>
      </c>
      <c r="L2" s="94">
        <f>AVERAGE(J2:J1015)</f>
        <v>7.1173570019723869</v>
      </c>
      <c r="M2" s="107"/>
      <c r="N2" s="27" t="s">
        <v>80</v>
      </c>
      <c r="O2" s="22" t="s">
        <v>1365</v>
      </c>
      <c r="P2">
        <f>COUNTIF(N2:N1015,"F")</f>
        <v>504</v>
      </c>
      <c r="Q2"/>
      <c r="R2"/>
      <c r="S2"/>
    </row>
    <row r="3" spans="1:21" ht="25">
      <c r="A3" s="254" t="s">
        <v>82</v>
      </c>
      <c r="B3" s="255"/>
      <c r="C3" s="255"/>
      <c r="D3" s="255"/>
      <c r="E3" s="255"/>
      <c r="F3" s="255"/>
      <c r="G3" s="255"/>
      <c r="H3" s="256"/>
      <c r="J3" s="93">
        <v>2</v>
      </c>
      <c r="K3" s="105" t="s">
        <v>72</v>
      </c>
      <c r="L3" s="94">
        <f>_xlfn.STDEV.P(J2:J1015)</f>
        <v>3.0828523826771197</v>
      </c>
      <c r="M3" s="107"/>
      <c r="N3" s="27" t="s">
        <v>79</v>
      </c>
      <c r="O3" s="22" t="s">
        <v>1366</v>
      </c>
      <c r="P3">
        <f>COUNTIF(N3:N1016,"M")</f>
        <v>510</v>
      </c>
      <c r="S3" s="205" t="s">
        <v>1369</v>
      </c>
      <c r="T3" s="22" t="s">
        <v>1370</v>
      </c>
    </row>
    <row r="4" spans="1:21" ht="49">
      <c r="A4" s="102" t="s">
        <v>83</v>
      </c>
      <c r="B4" s="103" t="s">
        <v>87</v>
      </c>
      <c r="C4" s="103" t="s">
        <v>64</v>
      </c>
      <c r="D4" s="103" t="s">
        <v>93</v>
      </c>
      <c r="E4" s="103" t="s">
        <v>94</v>
      </c>
      <c r="F4" s="103" t="s">
        <v>86</v>
      </c>
      <c r="G4" s="103" t="s">
        <v>72</v>
      </c>
      <c r="H4" s="92" t="s">
        <v>85</v>
      </c>
      <c r="J4" s="93">
        <v>2</v>
      </c>
      <c r="K4" s="105" t="s">
        <v>77</v>
      </c>
      <c r="L4" s="94">
        <f ca="1">[1]!RANDSAMPLE(J2:J1015)</f>
        <v>11</v>
      </c>
      <c r="M4" s="107"/>
      <c r="N4" s="27" t="s">
        <v>80</v>
      </c>
      <c r="O4" s="205" t="s">
        <v>1367</v>
      </c>
      <c r="P4" s="22">
        <f>P2/(P2+P3)</f>
        <v>0.49704142011834318</v>
      </c>
    </row>
    <row r="5" spans="1:21" ht="14">
      <c r="A5" s="86">
        <v>2</v>
      </c>
      <c r="B5" s="87">
        <v>1764</v>
      </c>
      <c r="C5" s="87">
        <v>12.3</v>
      </c>
      <c r="D5" s="87">
        <v>12.2</v>
      </c>
      <c r="E5" s="87">
        <v>12.4</v>
      </c>
      <c r="F5" s="87">
        <f>(E5-D5)/4</f>
        <v>5.0000000000000266E-2</v>
      </c>
      <c r="G5" s="87">
        <f>F5*SQRT(B5)</f>
        <v>2.1000000000000112</v>
      </c>
      <c r="H5" s="88">
        <f ca="1">[1]!RANDNORMAL(C5,G5)</f>
        <v>11.786662506907053</v>
      </c>
      <c r="J5" s="93">
        <v>2</v>
      </c>
      <c r="K5" s="87"/>
      <c r="L5" s="88"/>
      <c r="M5" s="106"/>
      <c r="N5" s="27" t="s">
        <v>80</v>
      </c>
    </row>
    <row r="6" spans="1:21" ht="14">
      <c r="A6" s="86">
        <v>3</v>
      </c>
      <c r="B6" s="87">
        <v>1769</v>
      </c>
      <c r="C6" s="87">
        <v>14.5</v>
      </c>
      <c r="D6" s="87">
        <v>14.4</v>
      </c>
      <c r="E6" s="87">
        <v>14.6</v>
      </c>
      <c r="F6" s="87">
        <f t="shared" ref="F6:F15" si="0">(E6-D6)/4</f>
        <v>4.9999999999999822E-2</v>
      </c>
      <c r="G6" s="87">
        <f t="shared" ref="G6:G15" si="1">F6*SQRT(B6)</f>
        <v>2.1029740844813016</v>
      </c>
      <c r="H6" s="88">
        <f ca="1">[1]!RANDNORMAL(C6,G6)</f>
        <v>17.982040712573578</v>
      </c>
      <c r="J6" s="93">
        <v>2</v>
      </c>
      <c r="K6" s="87"/>
      <c r="L6" s="88"/>
      <c r="M6" s="106"/>
      <c r="N6" s="27" t="s">
        <v>79</v>
      </c>
    </row>
    <row r="7" spans="1:21" ht="14">
      <c r="A7" s="86">
        <v>4</v>
      </c>
      <c r="B7" s="87">
        <v>1818</v>
      </c>
      <c r="C7" s="87">
        <v>16.399999999999999</v>
      </c>
      <c r="D7" s="87">
        <v>16.2</v>
      </c>
      <c r="E7" s="87">
        <v>16.5</v>
      </c>
      <c r="F7" s="87">
        <f t="shared" si="0"/>
        <v>7.5000000000000178E-2</v>
      </c>
      <c r="G7" s="87">
        <f t="shared" si="1"/>
        <v>3.1978508407991839</v>
      </c>
      <c r="H7" s="88">
        <f ca="1">[1]!RANDNORMAL(C7,G7)</f>
        <v>18.827131982728304</v>
      </c>
      <c r="J7" s="93">
        <v>2</v>
      </c>
      <c r="K7" s="87"/>
      <c r="L7" s="88"/>
      <c r="M7" s="106"/>
      <c r="N7" s="27" t="s">
        <v>80</v>
      </c>
    </row>
    <row r="8" spans="1:21" ht="15">
      <c r="A8" s="86">
        <v>5</v>
      </c>
      <c r="B8" s="87">
        <v>1851</v>
      </c>
      <c r="C8" s="87">
        <v>18.399999999999999</v>
      </c>
      <c r="D8" s="87">
        <v>18.2</v>
      </c>
      <c r="E8" s="87">
        <v>18.600000000000001</v>
      </c>
      <c r="F8" s="87">
        <f t="shared" si="0"/>
        <v>0.10000000000000053</v>
      </c>
      <c r="G8" s="87">
        <f t="shared" si="1"/>
        <v>4.3023249528598138</v>
      </c>
      <c r="H8" s="88">
        <f ca="1">[1]!RANDNORMAL(C8,G8)</f>
        <v>16.102838370846243</v>
      </c>
      <c r="J8" s="93">
        <v>2</v>
      </c>
      <c r="K8" s="87"/>
      <c r="L8" s="88"/>
      <c r="M8" s="106"/>
      <c r="N8" s="27" t="s">
        <v>80</v>
      </c>
      <c r="O8"/>
      <c r="P8"/>
      <c r="Q8"/>
    </row>
    <row r="9" spans="1:21" ht="15">
      <c r="A9" s="86">
        <v>6</v>
      </c>
      <c r="B9" s="87">
        <v>1916</v>
      </c>
      <c r="C9" s="87">
        <v>20.8</v>
      </c>
      <c r="D9" s="87">
        <v>20.6</v>
      </c>
      <c r="E9" s="87">
        <v>21</v>
      </c>
      <c r="F9" s="87">
        <f t="shared" si="0"/>
        <v>9.9999999999999645E-2</v>
      </c>
      <c r="G9" s="87">
        <f t="shared" si="1"/>
        <v>4.3772137256478425</v>
      </c>
      <c r="H9" s="88">
        <f ca="1">[1]!RANDNORMAL(C9,G9)</f>
        <v>19.659772009857036</v>
      </c>
      <c r="J9" s="93">
        <v>2</v>
      </c>
      <c r="K9" s="87"/>
      <c r="L9" s="88"/>
      <c r="M9" s="106"/>
      <c r="N9" s="27" t="s">
        <v>79</v>
      </c>
      <c r="O9"/>
      <c r="P9"/>
      <c r="Q9"/>
    </row>
    <row r="10" spans="1:21" ht="15">
      <c r="A10" s="86">
        <v>7</v>
      </c>
      <c r="B10" s="87">
        <v>1870</v>
      </c>
      <c r="C10" s="87">
        <v>23.6</v>
      </c>
      <c r="D10" s="87">
        <v>23.4</v>
      </c>
      <c r="E10" s="87">
        <v>23.9</v>
      </c>
      <c r="F10" s="87">
        <f t="shared" si="0"/>
        <v>0.125</v>
      </c>
      <c r="G10" s="87">
        <f t="shared" si="1"/>
        <v>5.4054370776099132</v>
      </c>
      <c r="H10" s="88">
        <f ca="1">[1]!RANDNORMAL(C10,G10)</f>
        <v>26.53009891711309</v>
      </c>
      <c r="J10" s="93">
        <v>2</v>
      </c>
      <c r="K10" s="87"/>
      <c r="L10" s="88"/>
      <c r="M10" s="106"/>
      <c r="N10" s="27" t="s">
        <v>79</v>
      </c>
      <c r="O10"/>
      <c r="P10"/>
      <c r="Q10"/>
    </row>
    <row r="11" spans="1:21" ht="15">
      <c r="A11" s="86">
        <v>8</v>
      </c>
      <c r="B11" s="87">
        <v>1868</v>
      </c>
      <c r="C11" s="87">
        <v>26.3</v>
      </c>
      <c r="D11" s="87">
        <v>26</v>
      </c>
      <c r="E11" s="87">
        <v>26.6</v>
      </c>
      <c r="F11" s="87">
        <f t="shared" si="0"/>
        <v>0.15000000000000036</v>
      </c>
      <c r="G11" s="87">
        <f t="shared" si="1"/>
        <v>6.4830548354923083</v>
      </c>
      <c r="H11" s="88">
        <f ca="1">[1]!RANDNORMAL(C11,G11)</f>
        <v>31.555070682388436</v>
      </c>
      <c r="J11" s="93">
        <v>2</v>
      </c>
      <c r="K11" s="87"/>
      <c r="L11" s="88"/>
      <c r="M11" s="106"/>
      <c r="N11" s="27" t="s">
        <v>79</v>
      </c>
      <c r="O11"/>
      <c r="P11"/>
      <c r="Q11"/>
    </row>
    <row r="12" spans="1:21" ht="15">
      <c r="A12" s="86">
        <v>9</v>
      </c>
      <c r="B12" s="87">
        <v>1961</v>
      </c>
      <c r="C12" s="87">
        <v>29.3</v>
      </c>
      <c r="D12" s="87">
        <v>28.9</v>
      </c>
      <c r="E12" s="87">
        <v>29.6</v>
      </c>
      <c r="F12" s="87">
        <f t="shared" si="0"/>
        <v>0.17500000000000071</v>
      </c>
      <c r="G12" s="87">
        <f t="shared" si="1"/>
        <v>7.7495564389196172</v>
      </c>
      <c r="H12" s="88">
        <f ca="1">[1]!RANDNORMAL(C12,G12)</f>
        <v>20.84563714636321</v>
      </c>
      <c r="J12" s="93">
        <v>2</v>
      </c>
      <c r="K12" s="87"/>
      <c r="L12" s="88"/>
      <c r="M12" s="106"/>
      <c r="N12" s="27" t="s">
        <v>79</v>
      </c>
      <c r="O12"/>
      <c r="P12"/>
      <c r="Q12"/>
    </row>
    <row r="13" spans="1:21" ht="15">
      <c r="A13" s="86">
        <v>10</v>
      </c>
      <c r="B13" s="87">
        <v>2010</v>
      </c>
      <c r="C13" s="87">
        <v>33.6</v>
      </c>
      <c r="D13" s="87">
        <v>33.1</v>
      </c>
      <c r="E13" s="87">
        <v>34</v>
      </c>
      <c r="F13" s="87">
        <f t="shared" si="0"/>
        <v>0.22499999999999964</v>
      </c>
      <c r="G13" s="87">
        <f t="shared" si="1"/>
        <v>10.087430297156937</v>
      </c>
      <c r="H13" s="88">
        <f ca="1">[1]!RANDNORMAL(C13,G13)</f>
        <v>41.908177282793929</v>
      </c>
      <c r="J13" s="93">
        <v>2</v>
      </c>
      <c r="K13" s="87"/>
      <c r="L13" s="88"/>
      <c r="M13" s="106"/>
      <c r="N13" s="27" t="s">
        <v>80</v>
      </c>
      <c r="O13"/>
      <c r="P13"/>
      <c r="Q13"/>
      <c r="R13"/>
      <c r="S13"/>
      <c r="T13"/>
      <c r="U13"/>
    </row>
    <row r="14" spans="1:21" ht="15">
      <c r="A14" s="86">
        <v>11</v>
      </c>
      <c r="B14" s="87">
        <v>1983</v>
      </c>
      <c r="C14" s="87">
        <v>37.200000000000003</v>
      </c>
      <c r="D14" s="87">
        <v>36.799999999999997</v>
      </c>
      <c r="E14" s="87">
        <v>37.700000000000003</v>
      </c>
      <c r="F14" s="87">
        <f t="shared" si="0"/>
        <v>0.22500000000000142</v>
      </c>
      <c r="G14" s="87">
        <f t="shared" si="1"/>
        <v>10.019449835195607</v>
      </c>
      <c r="H14" s="88">
        <f ca="1">[1]!RANDNORMAL(C14,G14)</f>
        <v>23.113906500925957</v>
      </c>
      <c r="J14" s="93">
        <v>2</v>
      </c>
      <c r="K14" s="87"/>
      <c r="L14" s="88"/>
      <c r="M14" s="106"/>
      <c r="N14" s="27" t="s">
        <v>79</v>
      </c>
      <c r="O14"/>
      <c r="P14"/>
      <c r="Q14"/>
      <c r="R14"/>
      <c r="S14"/>
      <c r="T14"/>
      <c r="U14"/>
    </row>
    <row r="15" spans="1:21" ht="15">
      <c r="A15" s="86">
        <v>12</v>
      </c>
      <c r="B15" s="87">
        <v>1915</v>
      </c>
      <c r="C15" s="87">
        <v>42.6</v>
      </c>
      <c r="D15" s="87">
        <v>42.1</v>
      </c>
      <c r="E15" s="87">
        <v>43.1</v>
      </c>
      <c r="F15" s="87">
        <f t="shared" si="0"/>
        <v>0.25</v>
      </c>
      <c r="G15" s="87">
        <f t="shared" si="1"/>
        <v>10.940178243520533</v>
      </c>
      <c r="H15" s="88">
        <f ca="1">[1]!RANDNORMAL(C15,G15)</f>
        <v>23.80324393420161</v>
      </c>
      <c r="J15" s="93">
        <v>2</v>
      </c>
      <c r="K15" s="87"/>
      <c r="L15" s="88"/>
      <c r="M15" s="106"/>
      <c r="N15" s="27" t="s">
        <v>80</v>
      </c>
      <c r="O15"/>
      <c r="P15"/>
      <c r="Q15"/>
      <c r="R15"/>
      <c r="S15"/>
      <c r="T15"/>
      <c r="U15"/>
    </row>
    <row r="16" spans="1:21" ht="15">
      <c r="A16" s="86"/>
      <c r="B16" s="87"/>
      <c r="C16" s="87"/>
      <c r="D16" s="87"/>
      <c r="E16" s="87"/>
      <c r="F16" s="87"/>
      <c r="G16" s="87"/>
      <c r="H16" s="88"/>
      <c r="J16" s="93">
        <v>3</v>
      </c>
      <c r="K16" s="87"/>
      <c r="L16" s="88"/>
      <c r="M16" s="106"/>
      <c r="N16" s="27" t="s">
        <v>80</v>
      </c>
      <c r="O16"/>
      <c r="P16"/>
      <c r="Q16"/>
      <c r="R16"/>
      <c r="S16"/>
      <c r="T16"/>
      <c r="U16"/>
    </row>
    <row r="17" spans="1:21" ht="15">
      <c r="A17" s="86"/>
      <c r="B17" s="87"/>
      <c r="C17" s="87"/>
      <c r="D17" s="87"/>
      <c r="E17" s="87"/>
      <c r="F17" s="87"/>
      <c r="G17" s="87"/>
      <c r="H17" s="88"/>
      <c r="J17" s="93">
        <v>3</v>
      </c>
      <c r="K17" s="87"/>
      <c r="L17" s="88"/>
      <c r="M17" s="106"/>
      <c r="N17" s="27" t="s">
        <v>79</v>
      </c>
      <c r="O17"/>
      <c r="P17"/>
      <c r="Q17"/>
      <c r="R17"/>
      <c r="S17"/>
      <c r="T17"/>
      <c r="U17"/>
    </row>
    <row r="18" spans="1:21" ht="15">
      <c r="A18" s="251" t="s">
        <v>84</v>
      </c>
      <c r="B18" s="252"/>
      <c r="C18" s="252"/>
      <c r="D18" s="252"/>
      <c r="E18" s="252"/>
      <c r="F18" s="252"/>
      <c r="G18" s="252"/>
      <c r="H18" s="253"/>
      <c r="J18" s="93">
        <v>3</v>
      </c>
      <c r="K18" s="87"/>
      <c r="L18" s="88"/>
      <c r="M18" s="106"/>
      <c r="N18" s="27" t="s">
        <v>80</v>
      </c>
      <c r="P18"/>
      <c r="Q18"/>
      <c r="R18"/>
      <c r="S18"/>
      <c r="T18"/>
      <c r="U18"/>
    </row>
    <row r="19" spans="1:21" ht="37">
      <c r="A19" s="86" t="s">
        <v>83</v>
      </c>
      <c r="B19" s="87" t="s">
        <v>87</v>
      </c>
      <c r="C19" s="87" t="s">
        <v>64</v>
      </c>
      <c r="D19" s="103" t="s">
        <v>93</v>
      </c>
      <c r="E19" s="103" t="s">
        <v>94</v>
      </c>
      <c r="F19" s="87" t="s">
        <v>88</v>
      </c>
      <c r="G19" s="87" t="s">
        <v>72</v>
      </c>
      <c r="H19" s="92" t="s">
        <v>85</v>
      </c>
      <c r="J19" s="93">
        <v>3</v>
      </c>
      <c r="K19" s="87"/>
      <c r="L19" s="88"/>
      <c r="M19" s="106"/>
      <c r="N19" s="27" t="s">
        <v>79</v>
      </c>
      <c r="P19"/>
      <c r="Q19"/>
      <c r="R19"/>
      <c r="S19"/>
      <c r="T19"/>
      <c r="U19"/>
    </row>
    <row r="20" spans="1:21" ht="15">
      <c r="A20" s="86">
        <v>2</v>
      </c>
      <c r="B20" s="87">
        <v>1787</v>
      </c>
      <c r="C20" s="87">
        <v>12.8</v>
      </c>
      <c r="D20" s="87">
        <v>12.7</v>
      </c>
      <c r="E20" s="87">
        <v>12.9</v>
      </c>
      <c r="F20" s="87">
        <f>(E20-D20)/4</f>
        <v>5.0000000000000266E-2</v>
      </c>
      <c r="G20" s="87">
        <f>F20*SQRT(B20)</f>
        <v>2.1136461387848362</v>
      </c>
      <c r="H20" s="88">
        <f ca="1">[1]!RANDNORMAL(C20,G20)</f>
        <v>14.973616988397559</v>
      </c>
      <c r="J20" s="95">
        <v>3</v>
      </c>
      <c r="K20" s="87"/>
      <c r="L20" s="88"/>
      <c r="M20" s="106"/>
      <c r="N20" s="27" t="s">
        <v>80</v>
      </c>
      <c r="P20"/>
      <c r="Q20"/>
      <c r="R20"/>
      <c r="S20"/>
      <c r="T20"/>
      <c r="U20"/>
    </row>
    <row r="21" spans="1:21" ht="15">
      <c r="A21" s="86">
        <v>3</v>
      </c>
      <c r="B21" s="87">
        <v>1878</v>
      </c>
      <c r="C21" s="87">
        <v>14.9</v>
      </c>
      <c r="D21" s="87">
        <v>14.8</v>
      </c>
      <c r="E21" s="87">
        <v>15</v>
      </c>
      <c r="F21" s="87">
        <f t="shared" ref="F21:F30" si="2">(E21-D21)/4</f>
        <v>4.9999999999999822E-2</v>
      </c>
      <c r="G21" s="87">
        <f t="shared" ref="G21:G30" si="3">F21*SQRT(B21)</f>
        <v>2.1667948680020372</v>
      </c>
      <c r="H21" s="88">
        <f ca="1">[1]!RANDNORMAL(C21,G21)</f>
        <v>15.03260033270112</v>
      </c>
      <c r="J21" s="93">
        <v>3</v>
      </c>
      <c r="K21" s="87"/>
      <c r="L21" s="88"/>
      <c r="M21" s="106"/>
      <c r="N21" s="27" t="s">
        <v>79</v>
      </c>
      <c r="P21"/>
      <c r="Q21"/>
      <c r="R21"/>
      <c r="S21"/>
      <c r="T21"/>
      <c r="U21"/>
    </row>
    <row r="22" spans="1:21" ht="14">
      <c r="A22" s="86">
        <v>4</v>
      </c>
      <c r="B22" s="87">
        <v>1901</v>
      </c>
      <c r="C22" s="87">
        <v>16.8</v>
      </c>
      <c r="D22" s="87">
        <v>16.7</v>
      </c>
      <c r="E22" s="87">
        <v>17</v>
      </c>
      <c r="F22" s="87">
        <f t="shared" si="2"/>
        <v>7.5000000000000178E-2</v>
      </c>
      <c r="G22" s="87">
        <f t="shared" si="3"/>
        <v>3.2700344034887538</v>
      </c>
      <c r="H22" s="88">
        <f ca="1">[1]!RANDNORMAL(C22,G22)</f>
        <v>13.66941689114309</v>
      </c>
      <c r="J22" s="93">
        <v>3</v>
      </c>
      <c r="K22" s="87"/>
      <c r="L22" s="88"/>
      <c r="M22" s="106"/>
      <c r="N22" s="27" t="s">
        <v>79</v>
      </c>
    </row>
    <row r="23" spans="1:21" ht="14">
      <c r="A23" s="86">
        <v>5</v>
      </c>
      <c r="B23" s="87">
        <v>1969</v>
      </c>
      <c r="C23" s="87">
        <v>18.899999999999999</v>
      </c>
      <c r="D23" s="87">
        <v>18.7</v>
      </c>
      <c r="E23" s="87">
        <v>19.2</v>
      </c>
      <c r="F23" s="87">
        <f t="shared" si="2"/>
        <v>0.125</v>
      </c>
      <c r="G23" s="87">
        <f t="shared" si="3"/>
        <v>5.5466769330834476</v>
      </c>
      <c r="H23" s="88">
        <f ca="1">[1]!RANDNORMAL(C23,G23)</f>
        <v>21.659841009056343</v>
      </c>
      <c r="J23" s="93">
        <v>3</v>
      </c>
      <c r="K23" s="87"/>
      <c r="L23" s="88"/>
      <c r="M23" s="106"/>
      <c r="N23" s="27" t="s">
        <v>80</v>
      </c>
    </row>
    <row r="24" spans="1:21" ht="14">
      <c r="A24" s="86">
        <v>6</v>
      </c>
      <c r="B24" s="87">
        <v>1970</v>
      </c>
      <c r="C24" s="87">
        <v>21.5</v>
      </c>
      <c r="D24" s="87">
        <v>21.2</v>
      </c>
      <c r="E24" s="87">
        <v>21.7</v>
      </c>
      <c r="F24" s="87">
        <f t="shared" si="2"/>
        <v>0.125</v>
      </c>
      <c r="G24" s="87">
        <f t="shared" si="3"/>
        <v>5.5480852552930369</v>
      </c>
      <c r="H24" s="88">
        <f ca="1">[1]!RANDNORMAL(C24,G24)</f>
        <v>20.389369587781978</v>
      </c>
      <c r="J24" s="93">
        <v>3</v>
      </c>
      <c r="K24" s="87"/>
      <c r="L24" s="88"/>
      <c r="M24" s="106"/>
      <c r="N24" s="27" t="s">
        <v>79</v>
      </c>
    </row>
    <row r="25" spans="1:21" ht="14">
      <c r="A25" s="86">
        <v>7</v>
      </c>
      <c r="B25" s="87">
        <v>2008</v>
      </c>
      <c r="C25" s="87">
        <v>23.6</v>
      </c>
      <c r="D25" s="87">
        <v>23.4</v>
      </c>
      <c r="E25" s="87">
        <v>23.9</v>
      </c>
      <c r="F25" s="87">
        <f t="shared" si="2"/>
        <v>0.125</v>
      </c>
      <c r="G25" s="87">
        <f t="shared" si="3"/>
        <v>5.6013391256020197</v>
      </c>
      <c r="H25" s="88">
        <f ca="1">[1]!RANDNORMAL(C25,G25)</f>
        <v>22.169876978523508</v>
      </c>
      <c r="J25" s="93">
        <v>3</v>
      </c>
      <c r="K25" s="87"/>
      <c r="L25" s="88"/>
      <c r="M25" s="106"/>
      <c r="N25" s="27" t="s">
        <v>79</v>
      </c>
    </row>
    <row r="26" spans="1:21" ht="14">
      <c r="A26" s="86">
        <v>8</v>
      </c>
      <c r="B26" s="87">
        <v>2017</v>
      </c>
      <c r="C26" s="87">
        <v>26.3</v>
      </c>
      <c r="D26" s="87">
        <v>26</v>
      </c>
      <c r="E26" s="87">
        <v>26.6</v>
      </c>
      <c r="F26" s="87">
        <f t="shared" si="2"/>
        <v>0.15000000000000036</v>
      </c>
      <c r="G26" s="87">
        <f t="shared" si="3"/>
        <v>6.7366534718657016</v>
      </c>
      <c r="H26" s="88">
        <f ca="1">[1]!RANDNORMAL(C26,G26)</f>
        <v>26.683930107067567</v>
      </c>
      <c r="J26" s="93">
        <v>4</v>
      </c>
      <c r="K26" s="87"/>
      <c r="L26" s="88"/>
      <c r="M26" s="106"/>
      <c r="N26" s="27" t="s">
        <v>80</v>
      </c>
    </row>
    <row r="27" spans="1:21" ht="14">
      <c r="A27" s="86">
        <v>9</v>
      </c>
      <c r="B27" s="87">
        <v>1939</v>
      </c>
      <c r="C27" s="87">
        <v>29.1</v>
      </c>
      <c r="D27" s="87">
        <v>28.8</v>
      </c>
      <c r="E27" s="87">
        <v>29.5</v>
      </c>
      <c r="F27" s="87">
        <f t="shared" si="2"/>
        <v>0.17499999999999982</v>
      </c>
      <c r="G27" s="87">
        <f t="shared" si="3"/>
        <v>7.7059635997063918</v>
      </c>
      <c r="H27" s="88">
        <f ca="1">[1]!RANDNORMAL(C27,G27)</f>
        <v>32.130614235465025</v>
      </c>
      <c r="J27" s="93">
        <v>4</v>
      </c>
      <c r="L27" s="88"/>
      <c r="M27" s="106"/>
      <c r="N27" s="27" t="s">
        <v>80</v>
      </c>
    </row>
    <row r="28" spans="1:21" ht="14">
      <c r="A28" s="86">
        <v>10</v>
      </c>
      <c r="B28" s="87">
        <v>2080</v>
      </c>
      <c r="C28" s="87">
        <v>32.1</v>
      </c>
      <c r="D28" s="87">
        <v>31.7</v>
      </c>
      <c r="E28" s="87">
        <v>32.5</v>
      </c>
      <c r="F28" s="87">
        <f t="shared" si="2"/>
        <v>0.20000000000000018</v>
      </c>
      <c r="G28" s="87">
        <f t="shared" si="3"/>
        <v>9.1214034007931115</v>
      </c>
      <c r="H28" s="88">
        <f ca="1">[1]!RANDNORMAL(C28,G28)</f>
        <v>46.008742173761341</v>
      </c>
      <c r="J28" s="93">
        <v>4</v>
      </c>
      <c r="L28" s="88"/>
      <c r="M28" s="106"/>
      <c r="N28" s="27" t="s">
        <v>80</v>
      </c>
    </row>
    <row r="29" spans="1:21" ht="14">
      <c r="A29" s="86">
        <v>11</v>
      </c>
      <c r="B29" s="87">
        <v>1999</v>
      </c>
      <c r="C29" s="87">
        <v>35.4</v>
      </c>
      <c r="D29" s="87">
        <v>35</v>
      </c>
      <c r="E29" s="87">
        <v>35.9</v>
      </c>
      <c r="F29" s="87">
        <f t="shared" si="2"/>
        <v>0.22499999999999964</v>
      </c>
      <c r="G29" s="87">
        <f t="shared" si="3"/>
        <v>10.059790007748655</v>
      </c>
      <c r="H29" s="88">
        <f ca="1">[1]!RANDNORMAL(C29,G29)</f>
        <v>22.989694586752663</v>
      </c>
      <c r="J29" s="93">
        <v>4</v>
      </c>
      <c r="K29" s="87"/>
      <c r="L29" s="88"/>
      <c r="M29" s="106"/>
      <c r="N29" s="27" t="s">
        <v>79</v>
      </c>
    </row>
    <row r="30" spans="1:21" ht="14">
      <c r="A30" s="89">
        <v>12</v>
      </c>
      <c r="B30" s="90">
        <v>1876</v>
      </c>
      <c r="C30" s="90">
        <v>39.6</v>
      </c>
      <c r="D30" s="90">
        <v>39</v>
      </c>
      <c r="E30" s="90">
        <v>40.1</v>
      </c>
      <c r="F30" s="90">
        <f t="shared" si="2"/>
        <v>0.27500000000000036</v>
      </c>
      <c r="G30" s="90">
        <f t="shared" si="3"/>
        <v>11.911024305239257</v>
      </c>
      <c r="H30" s="91">
        <f ca="1">[1]!RANDNORMAL(C30,G30)</f>
        <v>51.890353962493144</v>
      </c>
      <c r="J30" s="93">
        <v>4</v>
      </c>
      <c r="K30" s="87"/>
      <c r="L30" s="88"/>
      <c r="M30" s="106"/>
      <c r="N30" s="27" t="s">
        <v>79</v>
      </c>
    </row>
    <row r="31" spans="1:21" ht="14">
      <c r="J31" s="93">
        <v>4</v>
      </c>
      <c r="K31" s="87"/>
      <c r="L31" s="88"/>
      <c r="M31" s="106"/>
      <c r="N31" s="27" t="s">
        <v>80</v>
      </c>
    </row>
    <row r="32" spans="1:21" ht="14">
      <c r="J32" s="93">
        <v>4</v>
      </c>
      <c r="K32" s="87"/>
      <c r="L32" s="88"/>
      <c r="M32" s="106"/>
      <c r="N32" s="27" t="s">
        <v>79</v>
      </c>
    </row>
    <row r="33" spans="10:14" ht="14">
      <c r="J33" s="93">
        <v>4</v>
      </c>
      <c r="K33" s="87"/>
      <c r="L33" s="88"/>
      <c r="M33" s="106"/>
      <c r="N33" s="27" t="s">
        <v>80</v>
      </c>
    </row>
    <row r="34" spans="10:14" ht="14">
      <c r="J34" s="93">
        <v>4</v>
      </c>
      <c r="K34" s="87"/>
      <c r="L34" s="88"/>
      <c r="M34" s="106"/>
      <c r="N34" s="27" t="s">
        <v>80</v>
      </c>
    </row>
    <row r="35" spans="10:14" ht="14">
      <c r="J35" s="93">
        <v>4</v>
      </c>
      <c r="K35" s="87"/>
      <c r="L35" s="88"/>
      <c r="M35" s="106"/>
      <c r="N35" s="27" t="s">
        <v>80</v>
      </c>
    </row>
    <row r="36" spans="10:14" ht="14">
      <c r="J36" s="93">
        <v>4</v>
      </c>
      <c r="K36" s="87"/>
      <c r="L36" s="88"/>
      <c r="M36" s="106"/>
      <c r="N36" s="27" t="s">
        <v>79</v>
      </c>
    </row>
    <row r="37" spans="10:14" ht="14">
      <c r="J37" s="93">
        <v>4</v>
      </c>
      <c r="K37" s="87"/>
      <c r="L37" s="88"/>
      <c r="M37" s="106"/>
      <c r="N37" s="27" t="s">
        <v>79</v>
      </c>
    </row>
    <row r="38" spans="10:14" ht="14">
      <c r="J38" s="93">
        <v>4</v>
      </c>
      <c r="K38" s="87"/>
      <c r="L38" s="88"/>
      <c r="M38" s="106"/>
      <c r="N38" s="27" t="s">
        <v>79</v>
      </c>
    </row>
    <row r="39" spans="10:14" ht="14">
      <c r="J39" s="93">
        <v>4</v>
      </c>
      <c r="K39" s="87"/>
      <c r="L39" s="88"/>
      <c r="M39" s="106"/>
      <c r="N39" s="27" t="s">
        <v>80</v>
      </c>
    </row>
    <row r="40" spans="10:14" ht="14">
      <c r="J40" s="93">
        <v>4</v>
      </c>
      <c r="K40" s="87"/>
      <c r="L40" s="88"/>
      <c r="M40" s="106"/>
      <c r="N40" s="27" t="s">
        <v>80</v>
      </c>
    </row>
    <row r="41" spans="10:14" ht="14">
      <c r="J41" s="93">
        <v>4</v>
      </c>
      <c r="K41" s="87"/>
      <c r="L41" s="88"/>
      <c r="M41" s="106"/>
      <c r="N41" s="27" t="s">
        <v>80</v>
      </c>
    </row>
    <row r="42" spans="10:14" ht="14">
      <c r="J42" s="93">
        <v>4</v>
      </c>
      <c r="K42" s="87"/>
      <c r="L42" s="88"/>
      <c r="M42" s="106"/>
      <c r="N42" s="27" t="s">
        <v>80</v>
      </c>
    </row>
    <row r="43" spans="10:14" ht="14">
      <c r="J43" s="93">
        <v>4</v>
      </c>
      <c r="K43" s="87"/>
      <c r="L43" s="88"/>
      <c r="M43" s="106"/>
      <c r="N43" s="27" t="s">
        <v>79</v>
      </c>
    </row>
    <row r="44" spans="10:14" ht="14">
      <c r="J44" s="93">
        <v>4</v>
      </c>
      <c r="K44" s="87"/>
      <c r="L44" s="88"/>
      <c r="M44" s="106"/>
      <c r="N44" s="27" t="s">
        <v>79</v>
      </c>
    </row>
    <row r="45" spans="10:14" ht="14">
      <c r="J45" s="93">
        <v>4</v>
      </c>
      <c r="K45" s="87"/>
      <c r="L45" s="88"/>
      <c r="M45" s="106"/>
      <c r="N45" s="27" t="s">
        <v>80</v>
      </c>
    </row>
    <row r="46" spans="10:14" ht="14">
      <c r="J46" s="93">
        <v>4</v>
      </c>
      <c r="K46" s="87"/>
      <c r="L46" s="88"/>
      <c r="M46" s="106"/>
      <c r="N46" s="27" t="s">
        <v>80</v>
      </c>
    </row>
    <row r="47" spans="10:14" ht="14">
      <c r="J47" s="93">
        <v>4</v>
      </c>
      <c r="K47" s="87"/>
      <c r="L47" s="88"/>
      <c r="M47" s="106"/>
      <c r="N47" s="27" t="s">
        <v>80</v>
      </c>
    </row>
    <row r="48" spans="10:14" ht="14">
      <c r="J48" s="93">
        <v>4</v>
      </c>
      <c r="K48" s="87"/>
      <c r="L48" s="88"/>
      <c r="M48" s="106"/>
      <c r="N48" s="27" t="s">
        <v>79</v>
      </c>
    </row>
    <row r="49" spans="10:14" ht="14">
      <c r="J49" s="93">
        <v>4</v>
      </c>
      <c r="K49" s="87"/>
      <c r="L49" s="88"/>
      <c r="M49" s="106"/>
      <c r="N49" s="27" t="s">
        <v>79</v>
      </c>
    </row>
    <row r="50" spans="10:14" ht="14">
      <c r="J50" s="93">
        <v>4</v>
      </c>
      <c r="K50" s="87"/>
      <c r="L50" s="88"/>
      <c r="M50" s="106"/>
      <c r="N50" s="27" t="s">
        <v>80</v>
      </c>
    </row>
    <row r="51" spans="10:14" ht="14">
      <c r="J51" s="93">
        <v>5</v>
      </c>
      <c r="K51" s="87"/>
      <c r="L51" s="88"/>
      <c r="M51" s="106"/>
      <c r="N51" s="27" t="s">
        <v>79</v>
      </c>
    </row>
    <row r="52" spans="10:14" ht="14">
      <c r="J52" s="93">
        <v>5</v>
      </c>
      <c r="K52" s="87"/>
      <c r="L52" s="88"/>
      <c r="M52" s="106"/>
      <c r="N52" s="27" t="s">
        <v>79</v>
      </c>
    </row>
    <row r="53" spans="10:14" ht="14">
      <c r="J53" s="93">
        <v>5</v>
      </c>
      <c r="K53" s="87"/>
      <c r="L53" s="88"/>
      <c r="M53" s="106"/>
      <c r="N53" s="27" t="s">
        <v>79</v>
      </c>
    </row>
    <row r="54" spans="10:14" ht="14">
      <c r="J54" s="93">
        <v>5</v>
      </c>
      <c r="K54" s="87"/>
      <c r="L54" s="88"/>
      <c r="M54" s="106"/>
      <c r="N54" s="27" t="s">
        <v>80</v>
      </c>
    </row>
    <row r="55" spans="10:14" ht="14">
      <c r="J55" s="93">
        <v>5</v>
      </c>
      <c r="K55" s="87"/>
      <c r="L55" s="88"/>
      <c r="M55" s="106"/>
      <c r="N55" s="27" t="s">
        <v>79</v>
      </c>
    </row>
    <row r="56" spans="10:14" ht="14">
      <c r="J56" s="93">
        <v>5</v>
      </c>
      <c r="K56" s="87"/>
      <c r="L56" s="88"/>
      <c r="M56" s="106"/>
      <c r="N56" s="27" t="s">
        <v>79</v>
      </c>
    </row>
    <row r="57" spans="10:14" ht="14">
      <c r="J57" s="93">
        <v>5</v>
      </c>
      <c r="K57" s="87"/>
      <c r="L57" s="88"/>
      <c r="M57" s="106"/>
      <c r="N57" s="27" t="s">
        <v>80</v>
      </c>
    </row>
    <row r="58" spans="10:14" ht="14">
      <c r="J58" s="93">
        <v>5</v>
      </c>
      <c r="K58" s="87"/>
      <c r="L58" s="88"/>
      <c r="M58" s="106"/>
      <c r="N58" s="27" t="s">
        <v>80</v>
      </c>
    </row>
    <row r="59" spans="10:14" ht="14">
      <c r="J59" s="93">
        <v>5</v>
      </c>
      <c r="K59" s="87"/>
      <c r="L59" s="88"/>
      <c r="M59" s="106"/>
      <c r="N59" s="27" t="s">
        <v>80</v>
      </c>
    </row>
    <row r="60" spans="10:14" ht="14">
      <c r="J60" s="93">
        <v>5</v>
      </c>
      <c r="K60" s="87"/>
      <c r="L60" s="88"/>
      <c r="M60" s="106"/>
      <c r="N60" s="27" t="s">
        <v>80</v>
      </c>
    </row>
    <row r="61" spans="10:14" ht="14">
      <c r="J61" s="93">
        <v>5</v>
      </c>
      <c r="K61" s="87"/>
      <c r="L61" s="88"/>
      <c r="M61" s="106"/>
      <c r="N61" s="27" t="s">
        <v>80</v>
      </c>
    </row>
    <row r="62" spans="10:14" ht="14">
      <c r="J62" s="93">
        <v>5</v>
      </c>
      <c r="K62" s="87"/>
      <c r="L62" s="88"/>
      <c r="M62" s="106"/>
      <c r="N62" s="27" t="s">
        <v>80</v>
      </c>
    </row>
    <row r="63" spans="10:14" ht="14">
      <c r="J63" s="93">
        <v>5</v>
      </c>
      <c r="K63" s="87"/>
      <c r="L63" s="88"/>
      <c r="M63" s="106"/>
      <c r="N63" s="27" t="s">
        <v>79</v>
      </c>
    </row>
    <row r="64" spans="10:14" ht="14">
      <c r="J64" s="93">
        <v>5</v>
      </c>
      <c r="K64" s="87"/>
      <c r="L64" s="88"/>
      <c r="M64" s="106"/>
      <c r="N64" s="27" t="s">
        <v>79</v>
      </c>
    </row>
    <row r="65" spans="10:14" ht="14">
      <c r="J65" s="93">
        <v>5</v>
      </c>
      <c r="K65" s="87"/>
      <c r="L65" s="88"/>
      <c r="M65" s="106"/>
      <c r="N65" s="27" t="s">
        <v>80</v>
      </c>
    </row>
    <row r="66" spans="10:14" ht="14">
      <c r="J66" s="93">
        <v>5</v>
      </c>
      <c r="K66" s="87"/>
      <c r="L66" s="88"/>
      <c r="M66" s="106"/>
      <c r="N66" s="27" t="s">
        <v>79</v>
      </c>
    </row>
    <row r="67" spans="10:14" ht="14">
      <c r="J67" s="93">
        <v>5</v>
      </c>
      <c r="K67" s="87"/>
      <c r="L67" s="88"/>
      <c r="M67" s="106"/>
      <c r="N67" s="27" t="s">
        <v>79</v>
      </c>
    </row>
    <row r="68" spans="10:14" ht="14">
      <c r="J68" s="93">
        <v>6</v>
      </c>
      <c r="K68" s="87"/>
      <c r="L68" s="88"/>
      <c r="M68" s="106"/>
      <c r="N68" s="27" t="s">
        <v>80</v>
      </c>
    </row>
    <row r="69" spans="10:14" ht="14">
      <c r="J69" s="93">
        <v>6</v>
      </c>
      <c r="K69" s="87"/>
      <c r="L69" s="88"/>
      <c r="M69" s="106"/>
      <c r="N69" s="27" t="s">
        <v>79</v>
      </c>
    </row>
    <row r="70" spans="10:14" ht="14">
      <c r="J70" s="93">
        <v>6</v>
      </c>
      <c r="K70" s="87"/>
      <c r="L70" s="88"/>
      <c r="M70" s="106"/>
      <c r="N70" s="27" t="s">
        <v>80</v>
      </c>
    </row>
    <row r="71" spans="10:14" ht="14">
      <c r="J71" s="93">
        <v>6</v>
      </c>
      <c r="K71" s="87"/>
      <c r="L71" s="88"/>
      <c r="M71" s="106"/>
      <c r="N71" s="27" t="s">
        <v>80</v>
      </c>
    </row>
    <row r="72" spans="10:14" ht="14">
      <c r="J72" s="93">
        <v>6</v>
      </c>
      <c r="K72" s="87"/>
      <c r="L72" s="88"/>
      <c r="M72" s="106"/>
      <c r="N72" s="27" t="s">
        <v>80</v>
      </c>
    </row>
    <row r="73" spans="10:14" ht="14">
      <c r="J73" s="93">
        <v>6</v>
      </c>
      <c r="K73" s="87"/>
      <c r="L73" s="88"/>
      <c r="M73" s="106"/>
      <c r="N73" s="27" t="s">
        <v>79</v>
      </c>
    </row>
    <row r="74" spans="10:14" ht="14">
      <c r="J74" s="93">
        <v>6</v>
      </c>
      <c r="K74" s="87"/>
      <c r="L74" s="88"/>
      <c r="M74" s="106"/>
      <c r="N74" s="27" t="s">
        <v>79</v>
      </c>
    </row>
    <row r="75" spans="10:14" ht="14">
      <c r="J75" s="93">
        <v>6</v>
      </c>
      <c r="K75" s="87"/>
      <c r="L75" s="88"/>
      <c r="M75" s="106"/>
      <c r="N75" s="27" t="s">
        <v>80</v>
      </c>
    </row>
    <row r="76" spans="10:14" ht="14">
      <c r="J76" s="93">
        <v>6</v>
      </c>
      <c r="K76" s="87"/>
      <c r="L76" s="88"/>
      <c r="M76" s="106"/>
      <c r="N76" s="27" t="s">
        <v>80</v>
      </c>
    </row>
    <row r="77" spans="10:14" ht="14">
      <c r="J77" s="93">
        <v>6</v>
      </c>
      <c r="K77" s="87"/>
      <c r="L77" s="88"/>
      <c r="M77" s="106"/>
      <c r="N77" s="27" t="s">
        <v>80</v>
      </c>
    </row>
    <row r="78" spans="10:14" ht="14">
      <c r="J78" s="93">
        <v>6</v>
      </c>
      <c r="K78" s="87"/>
      <c r="L78" s="88"/>
      <c r="M78" s="106"/>
      <c r="N78" s="27" t="s">
        <v>79</v>
      </c>
    </row>
    <row r="79" spans="10:14" ht="14">
      <c r="J79" s="93">
        <v>6</v>
      </c>
      <c r="K79" s="87"/>
      <c r="L79" s="88"/>
      <c r="M79" s="106"/>
      <c r="N79" s="27" t="s">
        <v>80</v>
      </c>
    </row>
    <row r="80" spans="10:14" ht="14">
      <c r="J80" s="93">
        <v>6</v>
      </c>
      <c r="K80" s="87"/>
      <c r="L80" s="88"/>
      <c r="M80" s="106"/>
      <c r="N80" s="27" t="s">
        <v>79</v>
      </c>
    </row>
    <row r="81" spans="10:14" ht="14">
      <c r="J81" s="93">
        <v>7</v>
      </c>
      <c r="K81" s="87"/>
      <c r="L81" s="88"/>
      <c r="M81" s="106"/>
      <c r="N81" s="27" t="s">
        <v>79</v>
      </c>
    </row>
    <row r="82" spans="10:14" ht="14">
      <c r="J82" s="93">
        <v>7</v>
      </c>
      <c r="K82" s="87"/>
      <c r="L82" s="88"/>
      <c r="M82" s="106"/>
      <c r="N82" s="27" t="s">
        <v>80</v>
      </c>
    </row>
    <row r="83" spans="10:14" ht="14">
      <c r="J83" s="93">
        <v>7</v>
      </c>
      <c r="K83" s="87"/>
      <c r="L83" s="88"/>
      <c r="M83" s="106"/>
      <c r="N83" s="27" t="s">
        <v>80</v>
      </c>
    </row>
    <row r="84" spans="10:14" ht="14">
      <c r="J84" s="93">
        <v>7</v>
      </c>
      <c r="K84" s="87"/>
      <c r="L84" s="88"/>
      <c r="M84" s="106"/>
      <c r="N84" s="27" t="s">
        <v>80</v>
      </c>
    </row>
    <row r="85" spans="10:14" ht="14">
      <c r="J85" s="93">
        <v>7</v>
      </c>
      <c r="K85" s="87"/>
      <c r="L85" s="88"/>
      <c r="M85" s="106"/>
      <c r="N85" s="27" t="s">
        <v>80</v>
      </c>
    </row>
    <row r="86" spans="10:14" ht="14">
      <c r="J86" s="93">
        <v>7</v>
      </c>
      <c r="K86" s="87"/>
      <c r="L86" s="88"/>
      <c r="M86" s="106"/>
      <c r="N86" s="27" t="s">
        <v>79</v>
      </c>
    </row>
    <row r="87" spans="10:14" ht="14">
      <c r="J87" s="93">
        <v>7</v>
      </c>
      <c r="K87" s="87"/>
      <c r="L87" s="88"/>
      <c r="M87" s="106"/>
      <c r="N87" s="27" t="s">
        <v>79</v>
      </c>
    </row>
    <row r="88" spans="10:14" ht="14">
      <c r="J88" s="93">
        <v>7</v>
      </c>
      <c r="K88" s="87"/>
      <c r="L88" s="88"/>
      <c r="M88" s="106"/>
      <c r="N88" s="27" t="s">
        <v>79</v>
      </c>
    </row>
    <row r="89" spans="10:14" ht="14">
      <c r="J89" s="93">
        <v>7</v>
      </c>
      <c r="K89" s="87"/>
      <c r="L89" s="88"/>
      <c r="M89" s="106"/>
      <c r="N89" s="27" t="s">
        <v>79</v>
      </c>
    </row>
    <row r="90" spans="10:14" ht="14">
      <c r="J90" s="93">
        <v>7</v>
      </c>
      <c r="K90" s="87"/>
      <c r="L90" s="88"/>
      <c r="M90" s="106"/>
      <c r="N90" s="27" t="s">
        <v>80</v>
      </c>
    </row>
    <row r="91" spans="10:14" ht="14">
      <c r="J91" s="93">
        <v>7</v>
      </c>
      <c r="K91" s="87"/>
      <c r="L91" s="88"/>
      <c r="M91" s="106"/>
      <c r="N91" s="27" t="s">
        <v>80</v>
      </c>
    </row>
    <row r="92" spans="10:14" ht="14">
      <c r="J92" s="93">
        <v>7</v>
      </c>
      <c r="K92" s="87"/>
      <c r="L92" s="88"/>
      <c r="M92" s="106"/>
      <c r="N92" s="27" t="s">
        <v>79</v>
      </c>
    </row>
    <row r="93" spans="10:14" ht="14">
      <c r="J93" s="93">
        <v>7</v>
      </c>
      <c r="K93" s="87"/>
      <c r="L93" s="88"/>
      <c r="M93" s="106"/>
      <c r="N93" s="27" t="s">
        <v>79</v>
      </c>
    </row>
    <row r="94" spans="10:14" ht="14">
      <c r="J94" s="93">
        <v>7</v>
      </c>
      <c r="K94" s="87"/>
      <c r="L94" s="88"/>
      <c r="M94" s="106"/>
      <c r="N94" s="27" t="s">
        <v>79</v>
      </c>
    </row>
    <row r="95" spans="10:14" ht="14">
      <c r="J95" s="93">
        <v>7</v>
      </c>
      <c r="K95" s="87"/>
      <c r="L95" s="88"/>
      <c r="M95" s="106"/>
      <c r="N95" s="27" t="s">
        <v>80</v>
      </c>
    </row>
    <row r="96" spans="10:14" ht="14">
      <c r="J96" s="93">
        <v>7</v>
      </c>
      <c r="K96" s="87"/>
      <c r="L96" s="88"/>
      <c r="M96" s="106"/>
      <c r="N96" s="27" t="s">
        <v>79</v>
      </c>
    </row>
    <row r="97" spans="10:14" ht="14">
      <c r="J97" s="93">
        <v>7</v>
      </c>
      <c r="K97" s="87"/>
      <c r="L97" s="88"/>
      <c r="M97" s="106"/>
      <c r="N97" s="27" t="s">
        <v>80</v>
      </c>
    </row>
    <row r="98" spans="10:14" ht="14">
      <c r="J98" s="93">
        <v>8</v>
      </c>
      <c r="K98" s="87"/>
      <c r="L98" s="88"/>
      <c r="M98" s="106"/>
      <c r="N98" s="27" t="s">
        <v>79</v>
      </c>
    </row>
    <row r="99" spans="10:14" ht="14">
      <c r="J99" s="93">
        <v>8</v>
      </c>
      <c r="K99" s="87"/>
      <c r="L99" s="88"/>
      <c r="M99" s="106"/>
      <c r="N99" s="27" t="s">
        <v>79</v>
      </c>
    </row>
    <row r="100" spans="10:14" ht="14">
      <c r="J100" s="93">
        <v>8</v>
      </c>
      <c r="K100" s="87"/>
      <c r="L100" s="88"/>
      <c r="M100" s="106"/>
      <c r="N100" s="27" t="s">
        <v>80</v>
      </c>
    </row>
    <row r="101" spans="10:14" ht="14">
      <c r="J101" s="93">
        <v>8</v>
      </c>
      <c r="K101" s="87"/>
      <c r="L101" s="88"/>
      <c r="M101" s="106"/>
      <c r="N101" s="27" t="s">
        <v>80</v>
      </c>
    </row>
    <row r="102" spans="10:14" ht="14">
      <c r="J102" s="93">
        <v>8</v>
      </c>
      <c r="K102" s="87"/>
      <c r="L102" s="88"/>
      <c r="M102" s="106"/>
      <c r="N102" s="27" t="s">
        <v>80</v>
      </c>
    </row>
    <row r="103" spans="10:14" ht="14">
      <c r="J103" s="93">
        <v>8</v>
      </c>
      <c r="K103" s="87"/>
      <c r="L103" s="88"/>
      <c r="M103" s="106"/>
      <c r="N103" s="27" t="s">
        <v>80</v>
      </c>
    </row>
    <row r="104" spans="10:14" ht="14">
      <c r="J104" s="93">
        <v>8</v>
      </c>
      <c r="K104" s="87"/>
      <c r="L104" s="88"/>
      <c r="M104" s="106"/>
      <c r="N104" s="27" t="s">
        <v>80</v>
      </c>
    </row>
    <row r="105" spans="10:14" ht="14">
      <c r="J105" s="93">
        <v>8</v>
      </c>
      <c r="K105" s="87"/>
      <c r="L105" s="88"/>
      <c r="M105" s="106"/>
      <c r="N105" s="27" t="s">
        <v>79</v>
      </c>
    </row>
    <row r="106" spans="10:14" ht="14">
      <c r="J106" s="93">
        <v>8</v>
      </c>
      <c r="K106" s="87"/>
      <c r="L106" s="88"/>
      <c r="M106" s="106"/>
      <c r="N106" s="27" t="s">
        <v>79</v>
      </c>
    </row>
    <row r="107" spans="10:14" ht="14">
      <c r="J107" s="93">
        <v>8</v>
      </c>
      <c r="K107" s="87"/>
      <c r="L107" s="88"/>
      <c r="M107" s="106"/>
      <c r="N107" s="27" t="s">
        <v>79</v>
      </c>
    </row>
    <row r="108" spans="10:14" ht="14">
      <c r="J108" s="93">
        <v>8</v>
      </c>
      <c r="K108" s="87"/>
      <c r="L108" s="88"/>
      <c r="M108" s="106"/>
      <c r="N108" s="27" t="s">
        <v>80</v>
      </c>
    </row>
    <row r="109" spans="10:14" ht="14">
      <c r="J109" s="93">
        <v>8</v>
      </c>
      <c r="K109" s="87"/>
      <c r="L109" s="88"/>
      <c r="M109" s="106"/>
      <c r="N109" s="27" t="s">
        <v>80</v>
      </c>
    </row>
    <row r="110" spans="10:14" ht="14">
      <c r="J110" s="93">
        <v>8</v>
      </c>
      <c r="K110" s="87"/>
      <c r="L110" s="88"/>
      <c r="M110" s="106"/>
      <c r="N110" s="27" t="s">
        <v>80</v>
      </c>
    </row>
    <row r="111" spans="10:14" ht="14">
      <c r="J111" s="93">
        <v>8</v>
      </c>
      <c r="K111" s="87"/>
      <c r="L111" s="88"/>
      <c r="M111" s="106"/>
      <c r="N111" s="27" t="s">
        <v>79</v>
      </c>
    </row>
    <row r="112" spans="10:14" ht="14">
      <c r="J112" s="93">
        <v>8</v>
      </c>
      <c r="K112" s="87"/>
      <c r="L112" s="88"/>
      <c r="M112" s="106"/>
      <c r="N112" s="27" t="s">
        <v>80</v>
      </c>
    </row>
    <row r="113" spans="10:14" ht="14">
      <c r="J113" s="93">
        <v>8</v>
      </c>
      <c r="K113" s="87"/>
      <c r="L113" s="88"/>
      <c r="M113" s="106"/>
      <c r="N113" s="27" t="s">
        <v>80</v>
      </c>
    </row>
    <row r="114" spans="10:14" ht="14">
      <c r="J114" s="93">
        <v>9</v>
      </c>
      <c r="K114" s="87"/>
      <c r="L114" s="88"/>
      <c r="M114" s="106"/>
      <c r="N114" s="27" t="s">
        <v>80</v>
      </c>
    </row>
    <row r="115" spans="10:14" ht="14">
      <c r="J115" s="93">
        <v>9</v>
      </c>
      <c r="K115" s="87"/>
      <c r="L115" s="88"/>
      <c r="M115" s="106"/>
      <c r="N115" s="27" t="s">
        <v>79</v>
      </c>
    </row>
    <row r="116" spans="10:14" ht="14">
      <c r="J116" s="93">
        <v>9</v>
      </c>
      <c r="K116" s="87"/>
      <c r="L116" s="88"/>
      <c r="M116" s="106"/>
      <c r="N116" s="27" t="s">
        <v>80</v>
      </c>
    </row>
    <row r="117" spans="10:14" ht="14">
      <c r="J117" s="93">
        <v>9</v>
      </c>
      <c r="K117" s="87"/>
      <c r="L117" s="88"/>
      <c r="M117" s="106"/>
      <c r="N117" s="27" t="s">
        <v>79</v>
      </c>
    </row>
    <row r="118" spans="10:14" ht="14">
      <c r="J118" s="93">
        <v>9</v>
      </c>
      <c r="K118" s="87"/>
      <c r="L118" s="88"/>
      <c r="M118" s="106"/>
      <c r="N118" s="27" t="s">
        <v>79</v>
      </c>
    </row>
    <row r="119" spans="10:14" ht="14">
      <c r="J119" s="93">
        <v>9</v>
      </c>
      <c r="K119" s="87"/>
      <c r="L119" s="88"/>
      <c r="M119" s="106"/>
      <c r="N119" s="27" t="s">
        <v>80</v>
      </c>
    </row>
    <row r="120" spans="10:14" ht="14">
      <c r="J120" s="93">
        <v>9</v>
      </c>
      <c r="K120" s="87"/>
      <c r="L120" s="88"/>
      <c r="M120" s="106"/>
      <c r="N120" s="27" t="s">
        <v>80</v>
      </c>
    </row>
    <row r="121" spans="10:14" ht="14">
      <c r="J121" s="93">
        <v>9</v>
      </c>
      <c r="K121" s="87"/>
      <c r="L121" s="88"/>
      <c r="M121" s="106"/>
      <c r="N121" s="27" t="s">
        <v>79</v>
      </c>
    </row>
    <row r="122" spans="10:14" ht="14">
      <c r="J122" s="93">
        <v>9</v>
      </c>
      <c r="K122" s="87"/>
      <c r="L122" s="88"/>
      <c r="M122" s="106"/>
      <c r="N122" s="27" t="s">
        <v>79</v>
      </c>
    </row>
    <row r="123" spans="10:14" ht="14">
      <c r="J123" s="93">
        <v>9</v>
      </c>
      <c r="K123" s="87"/>
      <c r="L123" s="88"/>
      <c r="M123" s="106"/>
      <c r="N123" s="27" t="s">
        <v>80</v>
      </c>
    </row>
    <row r="124" spans="10:14" ht="14">
      <c r="J124" s="93">
        <v>9</v>
      </c>
      <c r="K124" s="87"/>
      <c r="L124" s="88"/>
      <c r="M124" s="106"/>
      <c r="N124" s="27" t="s">
        <v>79</v>
      </c>
    </row>
    <row r="125" spans="10:14" ht="14">
      <c r="J125" s="93">
        <v>9</v>
      </c>
      <c r="K125" s="87"/>
      <c r="L125" s="88"/>
      <c r="M125" s="106"/>
      <c r="N125" s="27" t="s">
        <v>80</v>
      </c>
    </row>
    <row r="126" spans="10:14" ht="14">
      <c r="J126" s="93">
        <v>9</v>
      </c>
      <c r="K126" s="87"/>
      <c r="L126" s="88"/>
      <c r="M126" s="106"/>
      <c r="N126" s="27" t="s">
        <v>80</v>
      </c>
    </row>
    <row r="127" spans="10:14" ht="14">
      <c r="J127" s="93">
        <v>9</v>
      </c>
      <c r="K127" s="87"/>
      <c r="L127" s="88"/>
      <c r="M127" s="106"/>
      <c r="N127" s="27" t="s">
        <v>80</v>
      </c>
    </row>
    <row r="128" spans="10:14" ht="14">
      <c r="J128" s="93">
        <v>9</v>
      </c>
      <c r="K128" s="87"/>
      <c r="L128" s="88"/>
      <c r="M128" s="106"/>
      <c r="N128" s="27" t="s">
        <v>79</v>
      </c>
    </row>
    <row r="129" spans="10:14" ht="14">
      <c r="J129" s="93">
        <v>9</v>
      </c>
      <c r="K129" s="87"/>
      <c r="L129" s="88"/>
      <c r="M129" s="106"/>
      <c r="N129" s="27" t="s">
        <v>79</v>
      </c>
    </row>
    <row r="130" spans="10:14" ht="14">
      <c r="J130" s="93">
        <v>10</v>
      </c>
      <c r="K130" s="87"/>
      <c r="L130" s="88"/>
      <c r="M130" s="106"/>
      <c r="N130" s="27" t="s">
        <v>79</v>
      </c>
    </row>
    <row r="131" spans="10:14" ht="14">
      <c r="J131" s="93">
        <v>10</v>
      </c>
      <c r="K131" s="87"/>
      <c r="L131" s="88"/>
      <c r="M131" s="106"/>
      <c r="N131" s="27" t="s">
        <v>79</v>
      </c>
    </row>
    <row r="132" spans="10:14" ht="14">
      <c r="J132" s="93">
        <v>10</v>
      </c>
      <c r="K132" s="87"/>
      <c r="L132" s="88"/>
      <c r="M132" s="106"/>
      <c r="N132" s="27" t="s">
        <v>80</v>
      </c>
    </row>
    <row r="133" spans="10:14" ht="14">
      <c r="J133" s="93">
        <v>10</v>
      </c>
      <c r="K133" s="87"/>
      <c r="L133" s="88"/>
      <c r="M133" s="106"/>
      <c r="N133" s="27" t="s">
        <v>80</v>
      </c>
    </row>
    <row r="134" spans="10:14" ht="14">
      <c r="J134" s="93">
        <v>10</v>
      </c>
      <c r="K134" s="87"/>
      <c r="L134" s="88"/>
      <c r="M134" s="106"/>
      <c r="N134" s="27" t="s">
        <v>80</v>
      </c>
    </row>
    <row r="135" spans="10:14" ht="14">
      <c r="J135" s="93">
        <v>10</v>
      </c>
      <c r="K135" s="87"/>
      <c r="L135" s="88"/>
      <c r="M135" s="106"/>
      <c r="N135" s="27" t="s">
        <v>80</v>
      </c>
    </row>
    <row r="136" spans="10:14" ht="14">
      <c r="J136" s="93">
        <v>10</v>
      </c>
      <c r="K136" s="87"/>
      <c r="L136" s="88"/>
      <c r="M136" s="106"/>
      <c r="N136" s="27" t="s">
        <v>79</v>
      </c>
    </row>
    <row r="137" spans="10:14" ht="14">
      <c r="J137" s="93">
        <v>10</v>
      </c>
      <c r="K137" s="87"/>
      <c r="L137" s="88"/>
      <c r="M137" s="106"/>
      <c r="N137" s="27" t="s">
        <v>80</v>
      </c>
    </row>
    <row r="138" spans="10:14" ht="14">
      <c r="J138" s="93">
        <v>10</v>
      </c>
      <c r="K138" s="87"/>
      <c r="L138" s="88"/>
      <c r="M138" s="106"/>
      <c r="N138" s="27" t="s">
        <v>80</v>
      </c>
    </row>
    <row r="139" spans="10:14" ht="14">
      <c r="J139" s="93">
        <v>10</v>
      </c>
      <c r="K139" s="87"/>
      <c r="L139" s="88"/>
      <c r="M139" s="106"/>
      <c r="N139" s="27" t="s">
        <v>80</v>
      </c>
    </row>
    <row r="140" spans="10:14" ht="14">
      <c r="J140" s="93">
        <v>10</v>
      </c>
      <c r="K140" s="87"/>
      <c r="L140" s="88"/>
      <c r="M140" s="106"/>
      <c r="N140" s="27" t="s">
        <v>79</v>
      </c>
    </row>
    <row r="141" spans="10:14" ht="14">
      <c r="J141" s="93">
        <v>10</v>
      </c>
      <c r="K141" s="87"/>
      <c r="L141" s="88"/>
      <c r="M141" s="106"/>
      <c r="N141" s="27" t="s">
        <v>79</v>
      </c>
    </row>
    <row r="142" spans="10:14" ht="14">
      <c r="J142" s="93">
        <v>10</v>
      </c>
      <c r="K142" s="87"/>
      <c r="L142" s="88"/>
      <c r="M142" s="106"/>
      <c r="N142" s="27" t="s">
        <v>80</v>
      </c>
    </row>
    <row r="143" spans="10:14" ht="14">
      <c r="J143" s="93">
        <v>10</v>
      </c>
      <c r="K143" s="87"/>
      <c r="L143" s="88"/>
      <c r="M143" s="106"/>
      <c r="N143" s="27" t="s">
        <v>79</v>
      </c>
    </row>
    <row r="144" spans="10:14" ht="14">
      <c r="J144" s="93">
        <v>11</v>
      </c>
      <c r="K144" s="87"/>
      <c r="L144" s="88"/>
      <c r="M144" s="106"/>
      <c r="N144" s="27" t="s">
        <v>80</v>
      </c>
    </row>
    <row r="145" spans="10:14" ht="14">
      <c r="J145" s="93">
        <v>11</v>
      </c>
      <c r="K145" s="87"/>
      <c r="L145" s="88"/>
      <c r="M145" s="106"/>
      <c r="N145" s="27" t="s">
        <v>80</v>
      </c>
    </row>
    <row r="146" spans="10:14" ht="14">
      <c r="J146" s="93">
        <v>11</v>
      </c>
      <c r="K146" s="87"/>
      <c r="L146" s="88"/>
      <c r="M146" s="106"/>
      <c r="N146" s="27" t="s">
        <v>79</v>
      </c>
    </row>
    <row r="147" spans="10:14" ht="14">
      <c r="J147" s="93">
        <v>11</v>
      </c>
      <c r="K147" s="87"/>
      <c r="L147" s="88"/>
      <c r="M147" s="106"/>
      <c r="N147" s="27" t="s">
        <v>79</v>
      </c>
    </row>
    <row r="148" spans="10:14" ht="14">
      <c r="J148" s="93">
        <v>11</v>
      </c>
      <c r="K148" s="87"/>
      <c r="L148" s="88"/>
      <c r="M148" s="106"/>
      <c r="N148" s="27" t="s">
        <v>79</v>
      </c>
    </row>
    <row r="149" spans="10:14" ht="14">
      <c r="J149" s="93">
        <v>11</v>
      </c>
      <c r="K149" s="87"/>
      <c r="L149" s="88"/>
      <c r="M149" s="106"/>
      <c r="N149" s="27" t="s">
        <v>80</v>
      </c>
    </row>
    <row r="150" spans="10:14" ht="14">
      <c r="J150" s="93">
        <v>11</v>
      </c>
      <c r="K150" s="87"/>
      <c r="L150" s="88"/>
      <c r="M150" s="106"/>
      <c r="N150" s="27" t="s">
        <v>80</v>
      </c>
    </row>
    <row r="151" spans="10:14" ht="14">
      <c r="J151" s="93">
        <v>11</v>
      </c>
      <c r="K151" s="87"/>
      <c r="L151" s="88"/>
      <c r="M151" s="106"/>
      <c r="N151" s="27" t="s">
        <v>79</v>
      </c>
    </row>
    <row r="152" spans="10:14" ht="14">
      <c r="J152" s="93">
        <v>11</v>
      </c>
      <c r="K152" s="87"/>
      <c r="L152" s="88"/>
      <c r="M152" s="106"/>
      <c r="N152" s="27" t="s">
        <v>79</v>
      </c>
    </row>
    <row r="153" spans="10:14" ht="14">
      <c r="J153" s="93">
        <v>11</v>
      </c>
      <c r="K153" s="87"/>
      <c r="L153" s="88"/>
      <c r="M153" s="106"/>
      <c r="N153" s="27" t="s">
        <v>79</v>
      </c>
    </row>
    <row r="154" spans="10:14" ht="14">
      <c r="J154" s="93">
        <v>11</v>
      </c>
      <c r="K154" s="87"/>
      <c r="L154" s="88"/>
      <c r="M154" s="106"/>
      <c r="N154" s="27" t="s">
        <v>80</v>
      </c>
    </row>
    <row r="155" spans="10:14" ht="14">
      <c r="J155" s="93">
        <v>11</v>
      </c>
      <c r="K155" s="87"/>
      <c r="L155" s="88"/>
      <c r="M155" s="106"/>
      <c r="N155" s="27" t="s">
        <v>80</v>
      </c>
    </row>
    <row r="156" spans="10:14" ht="14">
      <c r="J156" s="93">
        <v>11</v>
      </c>
      <c r="K156" s="87"/>
      <c r="L156" s="88"/>
      <c r="M156" s="106"/>
      <c r="N156" s="27" t="s">
        <v>79</v>
      </c>
    </row>
    <row r="157" spans="10:14" ht="14">
      <c r="J157" s="93">
        <v>11</v>
      </c>
      <c r="K157" s="87"/>
      <c r="L157" s="88"/>
      <c r="M157" s="106"/>
      <c r="N157" s="27" t="s">
        <v>80</v>
      </c>
    </row>
    <row r="158" spans="10:14" ht="14">
      <c r="J158" s="93">
        <v>11</v>
      </c>
      <c r="K158" s="87"/>
      <c r="L158" s="88"/>
      <c r="M158" s="106"/>
      <c r="N158" s="27" t="s">
        <v>79</v>
      </c>
    </row>
    <row r="159" spans="10:14" ht="14">
      <c r="J159" s="93">
        <v>11</v>
      </c>
      <c r="K159" s="87"/>
      <c r="L159" s="88"/>
      <c r="M159" s="106"/>
      <c r="N159" s="27" t="s">
        <v>79</v>
      </c>
    </row>
    <row r="160" spans="10:14" ht="14">
      <c r="J160" s="93">
        <v>12</v>
      </c>
      <c r="K160" s="87"/>
      <c r="L160" s="88"/>
      <c r="M160" s="106"/>
      <c r="N160" s="27" t="s">
        <v>79</v>
      </c>
    </row>
    <row r="161" spans="10:14" ht="14">
      <c r="J161" s="93">
        <v>12</v>
      </c>
      <c r="K161" s="87"/>
      <c r="L161" s="88"/>
      <c r="M161" s="106"/>
      <c r="N161" s="27" t="s">
        <v>80</v>
      </c>
    </row>
    <row r="162" spans="10:14" ht="14">
      <c r="J162" s="93">
        <v>12</v>
      </c>
      <c r="K162" s="87"/>
      <c r="L162" s="88"/>
      <c r="M162" s="106"/>
      <c r="N162" s="27" t="s">
        <v>79</v>
      </c>
    </row>
    <row r="163" spans="10:14" ht="14">
      <c r="J163" s="93">
        <v>12</v>
      </c>
      <c r="K163" s="87"/>
      <c r="L163" s="88"/>
      <c r="M163" s="106"/>
      <c r="N163" s="27" t="s">
        <v>80</v>
      </c>
    </row>
    <row r="164" spans="10:14" ht="14">
      <c r="J164" s="93">
        <v>12</v>
      </c>
      <c r="K164" s="87"/>
      <c r="L164" s="88"/>
      <c r="M164" s="106"/>
      <c r="N164" s="27" t="s">
        <v>80</v>
      </c>
    </row>
    <row r="165" spans="10:14" ht="14">
      <c r="J165" s="93">
        <v>12</v>
      </c>
      <c r="K165" s="87"/>
      <c r="L165" s="88"/>
      <c r="M165" s="106"/>
      <c r="N165" s="27" t="s">
        <v>79</v>
      </c>
    </row>
    <row r="166" spans="10:14" ht="14">
      <c r="J166" s="93">
        <v>12</v>
      </c>
      <c r="K166" s="87"/>
      <c r="L166" s="88"/>
      <c r="M166" s="106"/>
      <c r="N166" s="27" t="s">
        <v>79</v>
      </c>
    </row>
    <row r="167" spans="10:14" ht="14">
      <c r="J167" s="93">
        <v>12</v>
      </c>
      <c r="K167" s="87"/>
      <c r="L167" s="88"/>
      <c r="M167" s="106"/>
      <c r="N167" s="27" t="s">
        <v>80</v>
      </c>
    </row>
    <row r="168" spans="10:14" ht="14">
      <c r="J168" s="93">
        <v>12</v>
      </c>
      <c r="K168" s="87"/>
      <c r="L168" s="88"/>
      <c r="M168" s="106"/>
      <c r="N168" s="27" t="s">
        <v>80</v>
      </c>
    </row>
    <row r="169" spans="10:14" ht="14">
      <c r="J169" s="93">
        <v>12</v>
      </c>
      <c r="K169" s="87"/>
      <c r="L169" s="88"/>
      <c r="M169" s="106"/>
      <c r="N169" s="27" t="s">
        <v>80</v>
      </c>
    </row>
    <row r="170" spans="10:14" ht="14">
      <c r="J170" s="93">
        <v>12</v>
      </c>
      <c r="K170" s="87"/>
      <c r="L170" s="88"/>
      <c r="M170" s="106"/>
      <c r="N170" s="27" t="s">
        <v>80</v>
      </c>
    </row>
    <row r="171" spans="10:14">
      <c r="J171" s="96">
        <v>2</v>
      </c>
      <c r="K171" s="97"/>
      <c r="L171" s="98"/>
      <c r="M171" s="108"/>
      <c r="N171" s="28" t="s">
        <v>79</v>
      </c>
    </row>
    <row r="172" spans="10:14">
      <c r="J172" s="96">
        <v>2</v>
      </c>
      <c r="K172" s="97"/>
      <c r="L172" s="98"/>
      <c r="M172" s="108"/>
      <c r="N172" s="28" t="s">
        <v>79</v>
      </c>
    </row>
    <row r="173" spans="10:14">
      <c r="J173" s="96">
        <v>2</v>
      </c>
      <c r="K173" s="97"/>
      <c r="L173" s="98"/>
      <c r="M173" s="108"/>
      <c r="N173" s="28" t="s">
        <v>80</v>
      </c>
    </row>
    <row r="174" spans="10:14">
      <c r="J174" s="96">
        <v>2</v>
      </c>
      <c r="K174" s="97"/>
      <c r="L174" s="98"/>
      <c r="M174" s="108"/>
      <c r="N174" s="28" t="s">
        <v>79</v>
      </c>
    </row>
    <row r="175" spans="10:14">
      <c r="J175" s="96">
        <v>2</v>
      </c>
      <c r="K175" s="97"/>
      <c r="L175" s="98"/>
      <c r="M175" s="108"/>
      <c r="N175" s="28" t="s">
        <v>80</v>
      </c>
    </row>
    <row r="176" spans="10:14">
      <c r="J176" s="96">
        <v>2</v>
      </c>
      <c r="K176" s="97"/>
      <c r="L176" s="98"/>
      <c r="M176" s="108"/>
      <c r="N176" s="28" t="s">
        <v>80</v>
      </c>
    </row>
    <row r="177" spans="10:14">
      <c r="J177" s="96">
        <v>2</v>
      </c>
      <c r="K177" s="97"/>
      <c r="L177" s="98"/>
      <c r="M177" s="108"/>
      <c r="N177" s="28" t="s">
        <v>80</v>
      </c>
    </row>
    <row r="178" spans="10:14">
      <c r="J178" s="96">
        <v>2</v>
      </c>
      <c r="K178" s="97"/>
      <c r="L178" s="98"/>
      <c r="M178" s="108"/>
      <c r="N178" s="28" t="s">
        <v>79</v>
      </c>
    </row>
    <row r="179" spans="10:14">
      <c r="J179" s="96">
        <v>2</v>
      </c>
      <c r="K179" s="97"/>
      <c r="L179" s="98"/>
      <c r="M179" s="108"/>
      <c r="N179" s="28" t="s">
        <v>79</v>
      </c>
    </row>
    <row r="180" spans="10:14">
      <c r="J180" s="96">
        <v>2</v>
      </c>
      <c r="K180" s="97"/>
      <c r="L180" s="98"/>
      <c r="M180" s="108"/>
      <c r="N180" s="28" t="s">
        <v>80</v>
      </c>
    </row>
    <row r="181" spans="10:14">
      <c r="J181" s="96">
        <v>2</v>
      </c>
      <c r="K181" s="97"/>
      <c r="L181" s="98"/>
      <c r="M181" s="108"/>
      <c r="N181" s="28" t="s">
        <v>80</v>
      </c>
    </row>
    <row r="182" spans="10:14">
      <c r="J182" s="96">
        <v>2</v>
      </c>
      <c r="K182" s="97"/>
      <c r="L182" s="98"/>
      <c r="M182" s="108"/>
      <c r="N182" s="28" t="s">
        <v>80</v>
      </c>
    </row>
    <row r="183" spans="10:14">
      <c r="J183" s="96">
        <v>2</v>
      </c>
      <c r="K183" s="97"/>
      <c r="L183" s="98"/>
      <c r="M183" s="108"/>
      <c r="N183" s="28" t="s">
        <v>80</v>
      </c>
    </row>
    <row r="184" spans="10:14">
      <c r="J184" s="96">
        <v>2</v>
      </c>
      <c r="K184" s="97"/>
      <c r="L184" s="98"/>
      <c r="M184" s="108"/>
      <c r="N184" s="28" t="s">
        <v>79</v>
      </c>
    </row>
    <row r="185" spans="10:14">
      <c r="J185" s="96">
        <v>2</v>
      </c>
      <c r="K185" s="97"/>
      <c r="L185" s="98"/>
      <c r="M185" s="108"/>
      <c r="N185" s="28" t="s">
        <v>79</v>
      </c>
    </row>
    <row r="186" spans="10:14">
      <c r="J186" s="96">
        <v>2</v>
      </c>
      <c r="K186" s="97"/>
      <c r="L186" s="98"/>
      <c r="M186" s="108"/>
      <c r="N186" s="28" t="s">
        <v>79</v>
      </c>
    </row>
    <row r="187" spans="10:14">
      <c r="J187" s="96">
        <v>2</v>
      </c>
      <c r="K187" s="97"/>
      <c r="L187" s="98"/>
      <c r="M187" s="108"/>
      <c r="N187" s="28" t="s">
        <v>80</v>
      </c>
    </row>
    <row r="188" spans="10:14">
      <c r="J188" s="96">
        <v>2</v>
      </c>
      <c r="K188" s="97"/>
      <c r="L188" s="98"/>
      <c r="M188" s="108"/>
      <c r="N188" s="28" t="s">
        <v>79</v>
      </c>
    </row>
    <row r="189" spans="10:14">
      <c r="J189" s="96">
        <v>2</v>
      </c>
      <c r="K189" s="97"/>
      <c r="L189" s="98"/>
      <c r="M189" s="108"/>
      <c r="N189" s="28" t="s">
        <v>80</v>
      </c>
    </row>
    <row r="190" spans="10:14">
      <c r="J190" s="96">
        <v>2</v>
      </c>
      <c r="K190" s="97"/>
      <c r="L190" s="98"/>
      <c r="M190" s="108"/>
      <c r="N190" s="28" t="s">
        <v>79</v>
      </c>
    </row>
    <row r="191" spans="10:14">
      <c r="J191" s="96">
        <v>2</v>
      </c>
      <c r="K191" s="97"/>
      <c r="L191" s="98"/>
      <c r="M191" s="108"/>
      <c r="N191" s="28" t="s">
        <v>79</v>
      </c>
    </row>
    <row r="192" spans="10:14">
      <c r="J192" s="96">
        <v>2</v>
      </c>
      <c r="K192" s="97"/>
      <c r="L192" s="98"/>
      <c r="M192" s="108"/>
      <c r="N192" s="28" t="s">
        <v>80</v>
      </c>
    </row>
    <row r="193" spans="10:14">
      <c r="J193" s="96">
        <v>2</v>
      </c>
      <c r="K193" s="97"/>
      <c r="L193" s="98"/>
      <c r="M193" s="108"/>
      <c r="N193" s="28" t="s">
        <v>80</v>
      </c>
    </row>
    <row r="194" spans="10:14">
      <c r="J194" s="96">
        <v>2</v>
      </c>
      <c r="K194" s="97"/>
      <c r="L194" s="98"/>
      <c r="M194" s="108"/>
      <c r="N194" s="28" t="s">
        <v>79</v>
      </c>
    </row>
    <row r="195" spans="10:14">
      <c r="J195" s="96">
        <v>2</v>
      </c>
      <c r="K195" s="97"/>
      <c r="L195" s="98"/>
      <c r="M195" s="108"/>
      <c r="N195" s="28" t="s">
        <v>79</v>
      </c>
    </row>
    <row r="196" spans="10:14">
      <c r="J196" s="96">
        <v>2</v>
      </c>
      <c r="K196" s="97"/>
      <c r="L196" s="98"/>
      <c r="M196" s="108"/>
      <c r="N196" s="28" t="s">
        <v>79</v>
      </c>
    </row>
    <row r="197" spans="10:14">
      <c r="J197" s="96">
        <v>2</v>
      </c>
      <c r="K197" s="97"/>
      <c r="L197" s="98"/>
      <c r="M197" s="108"/>
      <c r="N197" s="29" t="s">
        <v>79</v>
      </c>
    </row>
    <row r="198" spans="10:14">
      <c r="J198" s="96">
        <v>2</v>
      </c>
      <c r="K198" s="97"/>
      <c r="L198" s="98"/>
      <c r="M198" s="108"/>
      <c r="N198" s="28" t="s">
        <v>80</v>
      </c>
    </row>
    <row r="199" spans="10:14">
      <c r="J199" s="96">
        <v>2</v>
      </c>
      <c r="K199" s="97"/>
      <c r="L199" s="98"/>
      <c r="M199" s="108"/>
      <c r="N199" s="28" t="s">
        <v>80</v>
      </c>
    </row>
    <row r="200" spans="10:14">
      <c r="J200" s="96">
        <v>2</v>
      </c>
      <c r="K200" s="97"/>
      <c r="L200" s="98"/>
      <c r="M200" s="108"/>
      <c r="N200" s="28" t="s">
        <v>79</v>
      </c>
    </row>
    <row r="201" spans="10:14">
      <c r="J201" s="96">
        <v>2</v>
      </c>
      <c r="K201" s="97"/>
      <c r="L201" s="98"/>
      <c r="M201" s="108"/>
      <c r="N201" s="28" t="s">
        <v>79</v>
      </c>
    </row>
    <row r="202" spans="10:14">
      <c r="J202" s="96">
        <v>2</v>
      </c>
      <c r="K202" s="97"/>
      <c r="L202" s="98"/>
      <c r="M202" s="108"/>
      <c r="N202" s="28" t="s">
        <v>80</v>
      </c>
    </row>
    <row r="203" spans="10:14">
      <c r="J203" s="96">
        <v>2</v>
      </c>
      <c r="K203" s="97"/>
      <c r="L203" s="98"/>
      <c r="M203" s="108"/>
      <c r="N203" s="29" t="s">
        <v>79</v>
      </c>
    </row>
    <row r="204" spans="10:14">
      <c r="J204" s="96">
        <v>2</v>
      </c>
      <c r="K204" s="97"/>
      <c r="L204" s="98"/>
      <c r="M204" s="108"/>
      <c r="N204" s="29" t="s">
        <v>79</v>
      </c>
    </row>
    <row r="205" spans="10:14">
      <c r="J205" s="96">
        <v>2</v>
      </c>
      <c r="K205" s="97"/>
      <c r="L205" s="98"/>
      <c r="M205" s="108"/>
      <c r="N205" s="29" t="s">
        <v>80</v>
      </c>
    </row>
    <row r="206" spans="10:14">
      <c r="J206" s="96">
        <v>2</v>
      </c>
      <c r="K206" s="97"/>
      <c r="L206" s="98"/>
      <c r="M206" s="108"/>
      <c r="N206" s="29" t="s">
        <v>80</v>
      </c>
    </row>
    <row r="207" spans="10:14">
      <c r="J207" s="96">
        <v>2</v>
      </c>
      <c r="K207" s="97"/>
      <c r="L207" s="98"/>
      <c r="M207" s="108"/>
      <c r="N207" s="29" t="s">
        <v>80</v>
      </c>
    </row>
    <row r="208" spans="10:14">
      <c r="J208" s="96">
        <v>2</v>
      </c>
      <c r="K208" s="97"/>
      <c r="L208" s="98"/>
      <c r="M208" s="108"/>
      <c r="N208" s="29" t="s">
        <v>80</v>
      </c>
    </row>
    <row r="209" spans="10:14">
      <c r="J209" s="96">
        <v>2</v>
      </c>
      <c r="K209" s="97"/>
      <c r="L209" s="98"/>
      <c r="M209" s="108"/>
      <c r="N209" s="29" t="s">
        <v>79</v>
      </c>
    </row>
    <row r="210" spans="10:14">
      <c r="J210" s="96">
        <v>2</v>
      </c>
      <c r="K210" s="97"/>
      <c r="L210" s="98"/>
      <c r="M210" s="108"/>
      <c r="N210" s="29" t="s">
        <v>79</v>
      </c>
    </row>
    <row r="211" spans="10:14">
      <c r="J211" s="96">
        <v>2</v>
      </c>
      <c r="K211" s="97"/>
      <c r="L211" s="98"/>
      <c r="M211" s="108"/>
      <c r="N211" s="29" t="s">
        <v>79</v>
      </c>
    </row>
    <row r="212" spans="10:14">
      <c r="J212" s="96">
        <v>2</v>
      </c>
      <c r="K212" s="97"/>
      <c r="L212" s="98"/>
      <c r="M212" s="108"/>
      <c r="N212" s="29" t="s">
        <v>80</v>
      </c>
    </row>
    <row r="213" spans="10:14">
      <c r="J213" s="96">
        <v>2</v>
      </c>
      <c r="K213" s="97"/>
      <c r="L213" s="98"/>
      <c r="M213" s="108"/>
      <c r="N213" s="29" t="s">
        <v>79</v>
      </c>
    </row>
    <row r="214" spans="10:14">
      <c r="J214" s="96">
        <v>2</v>
      </c>
      <c r="K214" s="97"/>
      <c r="L214" s="98"/>
      <c r="M214" s="108"/>
      <c r="N214" s="29" t="s">
        <v>80</v>
      </c>
    </row>
    <row r="215" spans="10:14">
      <c r="J215" s="96">
        <v>2</v>
      </c>
      <c r="K215" s="97"/>
      <c r="L215" s="98"/>
      <c r="M215" s="108"/>
      <c r="N215" s="29" t="s">
        <v>79</v>
      </c>
    </row>
    <row r="216" spans="10:14">
      <c r="J216" s="96">
        <v>2</v>
      </c>
      <c r="K216" s="97"/>
      <c r="L216" s="98"/>
      <c r="M216" s="108"/>
      <c r="N216" s="29" t="s">
        <v>79</v>
      </c>
    </row>
    <row r="217" spans="10:14">
      <c r="J217" s="96">
        <v>2</v>
      </c>
      <c r="K217" s="97"/>
      <c r="L217" s="98"/>
      <c r="M217" s="108"/>
      <c r="N217" s="29" t="s">
        <v>80</v>
      </c>
    </row>
    <row r="218" spans="10:14">
      <c r="J218" s="96">
        <v>2</v>
      </c>
      <c r="K218" s="97"/>
      <c r="L218" s="98"/>
      <c r="M218" s="108"/>
      <c r="N218" s="29" t="s">
        <v>80</v>
      </c>
    </row>
    <row r="219" spans="10:14">
      <c r="J219" s="96">
        <v>2</v>
      </c>
      <c r="K219" s="97"/>
      <c r="L219" s="98"/>
      <c r="M219" s="108"/>
      <c r="N219" s="29" t="s">
        <v>79</v>
      </c>
    </row>
    <row r="220" spans="10:14">
      <c r="J220" s="96">
        <v>2</v>
      </c>
      <c r="K220" s="97"/>
      <c r="L220" s="98"/>
      <c r="M220" s="108"/>
      <c r="N220" s="29" t="s">
        <v>80</v>
      </c>
    </row>
    <row r="221" spans="10:14">
      <c r="J221" s="96">
        <v>2</v>
      </c>
      <c r="K221" s="97"/>
      <c r="L221" s="98"/>
      <c r="M221" s="108"/>
      <c r="N221" s="29" t="s">
        <v>79</v>
      </c>
    </row>
    <row r="222" spans="10:14">
      <c r="J222" s="96">
        <v>2</v>
      </c>
      <c r="K222" s="97"/>
      <c r="L222" s="98"/>
      <c r="M222" s="108"/>
      <c r="N222" s="29" t="s">
        <v>79</v>
      </c>
    </row>
    <row r="223" spans="10:14">
      <c r="J223" s="96">
        <v>2</v>
      </c>
      <c r="K223" s="97"/>
      <c r="L223" s="98"/>
      <c r="M223" s="108"/>
      <c r="N223" s="28" t="s">
        <v>80</v>
      </c>
    </row>
    <row r="224" spans="10:14">
      <c r="J224" s="96">
        <v>2</v>
      </c>
      <c r="K224" s="97"/>
      <c r="L224" s="98"/>
      <c r="M224" s="108"/>
      <c r="N224" s="28" t="s">
        <v>79</v>
      </c>
    </row>
    <row r="225" spans="10:14">
      <c r="J225" s="96">
        <v>2</v>
      </c>
      <c r="K225" s="97"/>
      <c r="L225" s="98"/>
      <c r="M225" s="108"/>
      <c r="N225" s="28" t="s">
        <v>79</v>
      </c>
    </row>
    <row r="226" spans="10:14">
      <c r="J226" s="96">
        <v>2</v>
      </c>
      <c r="K226" s="97"/>
      <c r="L226" s="98"/>
      <c r="M226" s="108"/>
      <c r="N226" s="28" t="s">
        <v>79</v>
      </c>
    </row>
    <row r="227" spans="10:14">
      <c r="J227" s="96">
        <v>2</v>
      </c>
      <c r="K227" s="97"/>
      <c r="L227" s="98"/>
      <c r="M227" s="108"/>
      <c r="N227" s="28" t="s">
        <v>80</v>
      </c>
    </row>
    <row r="228" spans="10:14">
      <c r="J228" s="96">
        <v>2</v>
      </c>
      <c r="K228" s="97"/>
      <c r="L228" s="98"/>
      <c r="M228" s="108"/>
      <c r="N228" s="28" t="s">
        <v>79</v>
      </c>
    </row>
    <row r="229" spans="10:14">
      <c r="J229" s="96">
        <v>2</v>
      </c>
      <c r="K229" s="97"/>
      <c r="L229" s="98"/>
      <c r="M229" s="108"/>
      <c r="N229" s="28" t="s">
        <v>79</v>
      </c>
    </row>
    <row r="230" spans="10:14">
      <c r="J230" s="96">
        <v>2</v>
      </c>
      <c r="K230" s="97"/>
      <c r="L230" s="98"/>
      <c r="M230" s="108"/>
      <c r="N230" s="28" t="s">
        <v>80</v>
      </c>
    </row>
    <row r="231" spans="10:14">
      <c r="J231" s="96">
        <v>2</v>
      </c>
      <c r="K231" s="97"/>
      <c r="L231" s="98"/>
      <c r="M231" s="108"/>
      <c r="N231" s="28" t="s">
        <v>80</v>
      </c>
    </row>
    <row r="232" spans="10:14">
      <c r="J232" s="96">
        <v>2</v>
      </c>
      <c r="K232" s="97"/>
      <c r="L232" s="98"/>
      <c r="M232" s="108"/>
      <c r="N232" s="28" t="s">
        <v>80</v>
      </c>
    </row>
    <row r="233" spans="10:14">
      <c r="J233" s="96">
        <v>3</v>
      </c>
      <c r="K233" s="97"/>
      <c r="L233" s="98"/>
      <c r="M233" s="108"/>
      <c r="N233" s="28" t="s">
        <v>80</v>
      </c>
    </row>
    <row r="234" spans="10:14">
      <c r="J234" s="96">
        <v>3</v>
      </c>
      <c r="K234" s="97"/>
      <c r="L234" s="98"/>
      <c r="M234" s="108"/>
      <c r="N234" s="28" t="s">
        <v>79</v>
      </c>
    </row>
    <row r="235" spans="10:14">
      <c r="J235" s="96">
        <v>3</v>
      </c>
      <c r="K235" s="97"/>
      <c r="L235" s="98"/>
      <c r="M235" s="108"/>
      <c r="N235" s="28" t="s">
        <v>80</v>
      </c>
    </row>
    <row r="236" spans="10:14">
      <c r="J236" s="96">
        <v>3</v>
      </c>
      <c r="K236" s="97"/>
      <c r="L236" s="98"/>
      <c r="M236" s="108"/>
      <c r="N236" s="29" t="s">
        <v>79</v>
      </c>
    </row>
    <row r="237" spans="10:14">
      <c r="J237" s="96">
        <v>3</v>
      </c>
      <c r="K237" s="97"/>
      <c r="L237" s="98"/>
      <c r="M237" s="108"/>
      <c r="N237" s="28" t="s">
        <v>79</v>
      </c>
    </row>
    <row r="238" spans="10:14">
      <c r="J238" s="96">
        <v>3</v>
      </c>
      <c r="K238" s="97"/>
      <c r="L238" s="98"/>
      <c r="M238" s="108"/>
      <c r="N238" s="28" t="s">
        <v>79</v>
      </c>
    </row>
    <row r="239" spans="10:14">
      <c r="J239" s="96">
        <v>3</v>
      </c>
      <c r="K239" s="97"/>
      <c r="L239" s="98"/>
      <c r="M239" s="108"/>
      <c r="N239" s="28" t="s">
        <v>80</v>
      </c>
    </row>
    <row r="240" spans="10:14">
      <c r="J240" s="96">
        <v>3</v>
      </c>
      <c r="K240" s="97"/>
      <c r="L240" s="98"/>
      <c r="M240" s="108"/>
      <c r="N240" s="28" t="s">
        <v>79</v>
      </c>
    </row>
    <row r="241" spans="10:14">
      <c r="J241" s="96">
        <v>3</v>
      </c>
      <c r="K241" s="97"/>
      <c r="L241" s="98"/>
      <c r="M241" s="108"/>
      <c r="N241" s="28" t="s">
        <v>80</v>
      </c>
    </row>
    <row r="242" spans="10:14">
      <c r="J242" s="96">
        <v>3</v>
      </c>
      <c r="K242" s="97"/>
      <c r="L242" s="98"/>
      <c r="M242" s="108"/>
      <c r="N242" s="28" t="s">
        <v>79</v>
      </c>
    </row>
    <row r="243" spans="10:14">
      <c r="J243" s="96">
        <v>3</v>
      </c>
      <c r="K243" s="97"/>
      <c r="L243" s="98"/>
      <c r="M243" s="108"/>
      <c r="N243" s="28" t="s">
        <v>80</v>
      </c>
    </row>
    <row r="244" spans="10:14">
      <c r="J244" s="96">
        <v>3</v>
      </c>
      <c r="K244" s="97"/>
      <c r="L244" s="98"/>
      <c r="M244" s="108"/>
      <c r="N244" s="28" t="s">
        <v>79</v>
      </c>
    </row>
    <row r="245" spans="10:14">
      <c r="J245" s="96">
        <v>3</v>
      </c>
      <c r="K245" s="97"/>
      <c r="L245" s="98"/>
      <c r="M245" s="108"/>
      <c r="N245" s="28" t="s">
        <v>80</v>
      </c>
    </row>
    <row r="246" spans="10:14">
      <c r="J246" s="96">
        <v>3</v>
      </c>
      <c r="K246" s="97"/>
      <c r="L246" s="98"/>
      <c r="M246" s="108"/>
      <c r="N246" s="28" t="s">
        <v>80</v>
      </c>
    </row>
    <row r="247" spans="10:14">
      <c r="J247" s="96">
        <v>3</v>
      </c>
      <c r="K247" s="97"/>
      <c r="L247" s="98"/>
      <c r="M247" s="108"/>
      <c r="N247" s="28" t="s">
        <v>79</v>
      </c>
    </row>
    <row r="248" spans="10:14">
      <c r="J248" s="96">
        <v>3</v>
      </c>
      <c r="K248" s="97"/>
      <c r="L248" s="98"/>
      <c r="M248" s="108"/>
      <c r="N248" s="28" t="s">
        <v>80</v>
      </c>
    </row>
    <row r="249" spans="10:14">
      <c r="J249" s="96">
        <v>3</v>
      </c>
      <c r="K249" s="97"/>
      <c r="L249" s="98"/>
      <c r="M249" s="108"/>
      <c r="N249" s="28" t="s">
        <v>80</v>
      </c>
    </row>
    <row r="250" spans="10:14">
      <c r="J250" s="96">
        <v>3</v>
      </c>
      <c r="K250" s="97"/>
      <c r="L250" s="98"/>
      <c r="M250" s="108"/>
      <c r="N250" s="28" t="s">
        <v>79</v>
      </c>
    </row>
    <row r="251" spans="10:14">
      <c r="J251" s="96">
        <v>3</v>
      </c>
      <c r="K251" s="97"/>
      <c r="L251" s="98"/>
      <c r="M251" s="108"/>
      <c r="N251" s="28" t="s">
        <v>80</v>
      </c>
    </row>
    <row r="252" spans="10:14">
      <c r="J252" s="96">
        <v>3</v>
      </c>
      <c r="K252" s="97"/>
      <c r="L252" s="98"/>
      <c r="M252" s="108"/>
      <c r="N252" s="28" t="s">
        <v>80</v>
      </c>
    </row>
    <row r="253" spans="10:14">
      <c r="J253" s="96">
        <v>3</v>
      </c>
      <c r="K253" s="97"/>
      <c r="L253" s="98"/>
      <c r="M253" s="108"/>
      <c r="N253" s="28" t="s">
        <v>80</v>
      </c>
    </row>
    <row r="254" spans="10:14">
      <c r="J254" s="96">
        <v>3</v>
      </c>
      <c r="K254" s="97"/>
      <c r="L254" s="98"/>
      <c r="M254" s="108"/>
      <c r="N254" s="28" t="s">
        <v>79</v>
      </c>
    </row>
    <row r="255" spans="10:14">
      <c r="J255" s="96">
        <v>3</v>
      </c>
      <c r="K255" s="97"/>
      <c r="L255" s="98"/>
      <c r="M255" s="108"/>
      <c r="N255" s="28" t="s">
        <v>80</v>
      </c>
    </row>
    <row r="256" spans="10:14">
      <c r="J256" s="96">
        <v>3</v>
      </c>
      <c r="K256" s="97"/>
      <c r="L256" s="98"/>
      <c r="M256" s="108"/>
      <c r="N256" s="28" t="s">
        <v>80</v>
      </c>
    </row>
    <row r="257" spans="10:14">
      <c r="J257" s="96">
        <v>3</v>
      </c>
      <c r="K257" s="97"/>
      <c r="L257" s="98"/>
      <c r="M257" s="108"/>
      <c r="N257" s="28" t="s">
        <v>79</v>
      </c>
    </row>
    <row r="258" spans="10:14">
      <c r="J258" s="96">
        <v>3</v>
      </c>
      <c r="K258" s="97"/>
      <c r="L258" s="98"/>
      <c r="M258" s="108"/>
      <c r="N258" s="28" t="s">
        <v>80</v>
      </c>
    </row>
    <row r="259" spans="10:14">
      <c r="J259" s="96">
        <v>3</v>
      </c>
      <c r="K259" s="97"/>
      <c r="L259" s="98"/>
      <c r="M259" s="108"/>
      <c r="N259" s="28" t="s">
        <v>79</v>
      </c>
    </row>
    <row r="260" spans="10:14">
      <c r="J260" s="96">
        <v>3</v>
      </c>
      <c r="K260" s="97"/>
      <c r="L260" s="98"/>
      <c r="M260" s="108"/>
      <c r="N260" s="28" t="s">
        <v>79</v>
      </c>
    </row>
    <row r="261" spans="10:14">
      <c r="J261" s="96">
        <v>3</v>
      </c>
      <c r="K261" s="97"/>
      <c r="L261" s="98"/>
      <c r="M261" s="108"/>
      <c r="N261" s="28" t="s">
        <v>80</v>
      </c>
    </row>
    <row r="262" spans="10:14">
      <c r="J262" s="96">
        <v>3</v>
      </c>
      <c r="K262" s="97"/>
      <c r="L262" s="98"/>
      <c r="M262" s="108"/>
      <c r="N262" s="28" t="s">
        <v>80</v>
      </c>
    </row>
    <row r="263" spans="10:14">
      <c r="J263" s="96">
        <v>3</v>
      </c>
      <c r="K263" s="97"/>
      <c r="L263" s="98"/>
      <c r="M263" s="108"/>
      <c r="N263" s="28" t="s">
        <v>79</v>
      </c>
    </row>
    <row r="264" spans="10:14">
      <c r="J264" s="96">
        <v>3</v>
      </c>
      <c r="K264" s="97"/>
      <c r="L264" s="98"/>
      <c r="M264" s="108"/>
      <c r="N264" s="28" t="s">
        <v>79</v>
      </c>
    </row>
    <row r="265" spans="10:14">
      <c r="J265" s="96">
        <v>3</v>
      </c>
      <c r="K265" s="97"/>
      <c r="L265" s="98"/>
      <c r="M265" s="108"/>
      <c r="N265" s="28" t="s">
        <v>80</v>
      </c>
    </row>
    <row r="266" spans="10:14">
      <c r="J266" s="96">
        <v>3</v>
      </c>
      <c r="K266" s="97"/>
      <c r="L266" s="98"/>
      <c r="M266" s="108"/>
      <c r="N266" s="28" t="s">
        <v>80</v>
      </c>
    </row>
    <row r="267" spans="10:14">
      <c r="J267" s="96">
        <v>3</v>
      </c>
      <c r="K267" s="97"/>
      <c r="L267" s="98"/>
      <c r="M267" s="108"/>
      <c r="N267" s="28" t="s">
        <v>80</v>
      </c>
    </row>
    <row r="268" spans="10:14">
      <c r="J268" s="96">
        <v>3</v>
      </c>
      <c r="K268" s="97"/>
      <c r="L268" s="98"/>
      <c r="M268" s="108"/>
      <c r="N268" s="28" t="s">
        <v>79</v>
      </c>
    </row>
    <row r="269" spans="10:14">
      <c r="J269" s="96">
        <v>3</v>
      </c>
      <c r="K269" s="97"/>
      <c r="L269" s="98"/>
      <c r="M269" s="108"/>
      <c r="N269" s="29" t="s">
        <v>80</v>
      </c>
    </row>
    <row r="270" spans="10:14">
      <c r="J270" s="96">
        <v>3</v>
      </c>
      <c r="K270" s="97"/>
      <c r="L270" s="98"/>
      <c r="M270" s="108"/>
      <c r="N270" s="29" t="s">
        <v>79</v>
      </c>
    </row>
    <row r="271" spans="10:14">
      <c r="J271" s="96">
        <v>3</v>
      </c>
      <c r="K271" s="97"/>
      <c r="L271" s="98"/>
      <c r="M271" s="108"/>
      <c r="N271" s="29" t="s">
        <v>79</v>
      </c>
    </row>
    <row r="272" spans="10:14">
      <c r="J272" s="96">
        <v>3</v>
      </c>
      <c r="K272" s="97"/>
      <c r="L272" s="98"/>
      <c r="M272" s="108"/>
      <c r="N272" s="29" t="s">
        <v>80</v>
      </c>
    </row>
    <row r="273" spans="10:14">
      <c r="J273" s="96">
        <v>3</v>
      </c>
      <c r="K273" s="97"/>
      <c r="L273" s="98"/>
      <c r="M273" s="108"/>
      <c r="N273" s="29" t="s">
        <v>79</v>
      </c>
    </row>
    <row r="274" spans="10:14">
      <c r="J274" s="96">
        <v>3</v>
      </c>
      <c r="K274" s="97"/>
      <c r="L274" s="98"/>
      <c r="M274" s="108"/>
      <c r="N274" s="29" t="s">
        <v>79</v>
      </c>
    </row>
    <row r="275" spans="10:14">
      <c r="J275" s="96">
        <v>3</v>
      </c>
      <c r="K275" s="97"/>
      <c r="L275" s="98"/>
      <c r="M275" s="108"/>
      <c r="N275" s="29" t="s">
        <v>79</v>
      </c>
    </row>
    <row r="276" spans="10:14">
      <c r="J276" s="96">
        <v>3</v>
      </c>
      <c r="K276" s="97"/>
      <c r="L276" s="98"/>
      <c r="M276" s="108"/>
      <c r="N276" s="29" t="s">
        <v>79</v>
      </c>
    </row>
    <row r="277" spans="10:14">
      <c r="J277" s="96">
        <v>3</v>
      </c>
      <c r="K277" s="97"/>
      <c r="L277" s="98"/>
      <c r="M277" s="108"/>
      <c r="N277" s="29" t="s">
        <v>79</v>
      </c>
    </row>
    <row r="278" spans="10:14">
      <c r="J278" s="96">
        <v>3</v>
      </c>
      <c r="K278" s="97"/>
      <c r="L278" s="98"/>
      <c r="M278" s="108"/>
      <c r="N278" s="29" t="s">
        <v>80</v>
      </c>
    </row>
    <row r="279" spans="10:14">
      <c r="J279" s="96">
        <v>3</v>
      </c>
      <c r="K279" s="97"/>
      <c r="L279" s="98"/>
      <c r="M279" s="108"/>
      <c r="N279" s="29" t="s">
        <v>79</v>
      </c>
    </row>
    <row r="280" spans="10:14">
      <c r="J280" s="96">
        <v>3</v>
      </c>
      <c r="K280" s="97"/>
      <c r="L280" s="98"/>
      <c r="M280" s="108"/>
      <c r="N280" s="29" t="s">
        <v>80</v>
      </c>
    </row>
    <row r="281" spans="10:14">
      <c r="J281" s="96">
        <v>3</v>
      </c>
      <c r="K281" s="97"/>
      <c r="L281" s="98"/>
      <c r="M281" s="108"/>
      <c r="N281" s="29" t="s">
        <v>80</v>
      </c>
    </row>
    <row r="282" spans="10:14">
      <c r="J282" s="96">
        <v>3</v>
      </c>
      <c r="K282" s="97"/>
      <c r="L282" s="98"/>
      <c r="M282" s="108"/>
      <c r="N282" s="29" t="s">
        <v>80</v>
      </c>
    </row>
    <row r="283" spans="10:14">
      <c r="J283" s="96">
        <v>3</v>
      </c>
      <c r="K283" s="97"/>
      <c r="L283" s="98"/>
      <c r="M283" s="108"/>
      <c r="N283" s="29" t="s">
        <v>80</v>
      </c>
    </row>
    <row r="284" spans="10:14">
      <c r="J284" s="96">
        <v>3</v>
      </c>
      <c r="K284" s="97"/>
      <c r="L284" s="98"/>
      <c r="M284" s="108"/>
      <c r="N284" s="29" t="s">
        <v>79</v>
      </c>
    </row>
    <row r="285" spans="10:14">
      <c r="J285" s="96">
        <v>3</v>
      </c>
      <c r="K285" s="97"/>
      <c r="L285" s="98"/>
      <c r="M285" s="108"/>
      <c r="N285" s="29" t="s">
        <v>79</v>
      </c>
    </row>
    <row r="286" spans="10:14">
      <c r="J286" s="96">
        <v>3</v>
      </c>
      <c r="K286" s="97"/>
      <c r="L286" s="98"/>
      <c r="M286" s="108"/>
      <c r="N286" s="29" t="s">
        <v>80</v>
      </c>
    </row>
    <row r="287" spans="10:14">
      <c r="J287" s="96">
        <v>3</v>
      </c>
      <c r="K287" s="97"/>
      <c r="L287" s="98"/>
      <c r="M287" s="108"/>
      <c r="N287" s="29" t="s">
        <v>79</v>
      </c>
    </row>
    <row r="288" spans="10:14">
      <c r="J288" s="96">
        <v>3</v>
      </c>
      <c r="K288" s="97"/>
      <c r="L288" s="98"/>
      <c r="M288" s="108"/>
      <c r="N288" s="29" t="s">
        <v>79</v>
      </c>
    </row>
    <row r="289" spans="10:14">
      <c r="J289" s="96">
        <v>3</v>
      </c>
      <c r="K289" s="97"/>
      <c r="L289" s="98"/>
      <c r="M289" s="108"/>
      <c r="N289" s="29" t="s">
        <v>79</v>
      </c>
    </row>
    <row r="290" spans="10:14">
      <c r="J290" s="96">
        <v>3</v>
      </c>
      <c r="K290" s="97"/>
      <c r="L290" s="98"/>
      <c r="M290" s="108"/>
      <c r="N290" s="29" t="s">
        <v>79</v>
      </c>
    </row>
    <row r="291" spans="10:14">
      <c r="J291" s="96">
        <v>3</v>
      </c>
      <c r="K291" s="97"/>
      <c r="L291" s="98"/>
      <c r="M291" s="108"/>
      <c r="N291" s="29" t="s">
        <v>79</v>
      </c>
    </row>
    <row r="292" spans="10:14">
      <c r="J292" s="96">
        <v>3</v>
      </c>
      <c r="K292" s="97"/>
      <c r="L292" s="98"/>
      <c r="M292" s="108"/>
      <c r="N292" s="28" t="s">
        <v>79</v>
      </c>
    </row>
    <row r="293" spans="10:14">
      <c r="J293" s="96">
        <v>3</v>
      </c>
      <c r="K293" s="97"/>
      <c r="L293" s="98"/>
      <c r="M293" s="108"/>
      <c r="N293" s="28" t="s">
        <v>79</v>
      </c>
    </row>
    <row r="294" spans="10:14">
      <c r="J294" s="96">
        <v>3</v>
      </c>
      <c r="K294" s="97"/>
      <c r="L294" s="98"/>
      <c r="M294" s="108"/>
      <c r="N294" s="28" t="s">
        <v>80</v>
      </c>
    </row>
    <row r="295" spans="10:14">
      <c r="J295" s="96">
        <v>3</v>
      </c>
      <c r="K295" s="97"/>
      <c r="L295" s="98"/>
      <c r="M295" s="108"/>
      <c r="N295" s="28" t="s">
        <v>79</v>
      </c>
    </row>
    <row r="296" spans="10:14">
      <c r="J296" s="96">
        <v>3</v>
      </c>
      <c r="K296" s="97"/>
      <c r="L296" s="98"/>
      <c r="M296" s="108"/>
      <c r="N296" s="28" t="s">
        <v>80</v>
      </c>
    </row>
    <row r="297" spans="10:14">
      <c r="J297" s="96">
        <v>3</v>
      </c>
      <c r="K297" s="97"/>
      <c r="L297" s="98"/>
      <c r="M297" s="108"/>
      <c r="N297" s="28" t="s">
        <v>80</v>
      </c>
    </row>
    <row r="298" spans="10:14">
      <c r="J298" s="96">
        <v>3</v>
      </c>
      <c r="K298" s="97"/>
      <c r="L298" s="98"/>
      <c r="M298" s="108"/>
      <c r="N298" s="28" t="s">
        <v>80</v>
      </c>
    </row>
    <row r="299" spans="10:14">
      <c r="J299" s="96">
        <v>3</v>
      </c>
      <c r="K299" s="97"/>
      <c r="L299" s="98"/>
      <c r="M299" s="108"/>
      <c r="N299" s="29" t="s">
        <v>80</v>
      </c>
    </row>
    <row r="300" spans="10:14">
      <c r="J300" s="96">
        <v>3</v>
      </c>
      <c r="K300" s="97"/>
      <c r="L300" s="98"/>
      <c r="M300" s="108"/>
      <c r="N300" s="29" t="s">
        <v>79</v>
      </c>
    </row>
    <row r="301" spans="10:14">
      <c r="J301" s="96">
        <v>4</v>
      </c>
      <c r="K301" s="97"/>
      <c r="L301" s="98"/>
      <c r="M301" s="108"/>
      <c r="N301" s="28" t="s">
        <v>79</v>
      </c>
    </row>
    <row r="302" spans="10:14">
      <c r="J302" s="96">
        <v>4</v>
      </c>
      <c r="K302" s="97"/>
      <c r="L302" s="98"/>
      <c r="M302" s="108"/>
      <c r="N302" s="28" t="s">
        <v>80</v>
      </c>
    </row>
    <row r="303" spans="10:14">
      <c r="J303" s="96">
        <v>4</v>
      </c>
      <c r="K303" s="97"/>
      <c r="L303" s="98"/>
      <c r="M303" s="108"/>
      <c r="N303" s="28" t="s">
        <v>80</v>
      </c>
    </row>
    <row r="304" spans="10:14">
      <c r="J304" s="96">
        <v>4</v>
      </c>
      <c r="K304" s="97"/>
      <c r="L304" s="98"/>
      <c r="M304" s="108"/>
      <c r="N304" s="28" t="s">
        <v>80</v>
      </c>
    </row>
    <row r="305" spans="10:14">
      <c r="J305" s="96">
        <v>4</v>
      </c>
      <c r="K305" s="97"/>
      <c r="L305" s="98"/>
      <c r="M305" s="108"/>
      <c r="N305" s="28" t="s">
        <v>80</v>
      </c>
    </row>
    <row r="306" spans="10:14">
      <c r="J306" s="96">
        <v>4</v>
      </c>
      <c r="K306" s="97"/>
      <c r="L306" s="98"/>
      <c r="M306" s="108"/>
      <c r="N306" s="28" t="s">
        <v>80</v>
      </c>
    </row>
    <row r="307" spans="10:14">
      <c r="J307" s="96">
        <v>4</v>
      </c>
      <c r="K307" s="97"/>
      <c r="L307" s="98"/>
      <c r="M307" s="108"/>
      <c r="N307" s="28" t="s">
        <v>79</v>
      </c>
    </row>
    <row r="308" spans="10:14">
      <c r="J308" s="96">
        <v>4</v>
      </c>
      <c r="K308" s="97"/>
      <c r="L308" s="98"/>
      <c r="M308" s="108"/>
      <c r="N308" s="28" t="s">
        <v>80</v>
      </c>
    </row>
    <row r="309" spans="10:14">
      <c r="J309" s="96">
        <v>4</v>
      </c>
      <c r="K309" s="97"/>
      <c r="L309" s="98"/>
      <c r="M309" s="108"/>
      <c r="N309" s="28" t="s">
        <v>79</v>
      </c>
    </row>
    <row r="310" spans="10:14">
      <c r="J310" s="96">
        <v>4</v>
      </c>
      <c r="K310" s="97"/>
      <c r="L310" s="98"/>
      <c r="M310" s="108"/>
      <c r="N310" s="28" t="s">
        <v>80</v>
      </c>
    </row>
    <row r="311" spans="10:14">
      <c r="J311" s="96">
        <v>4</v>
      </c>
      <c r="K311" s="97"/>
      <c r="L311" s="98"/>
      <c r="M311" s="108"/>
      <c r="N311" s="28" t="s">
        <v>79</v>
      </c>
    </row>
    <row r="312" spans="10:14">
      <c r="J312" s="96">
        <v>4</v>
      </c>
      <c r="K312" s="97"/>
      <c r="L312" s="98"/>
      <c r="M312" s="108"/>
      <c r="N312" s="29" t="s">
        <v>80</v>
      </c>
    </row>
    <row r="313" spans="10:14">
      <c r="J313" s="96">
        <v>4</v>
      </c>
      <c r="K313" s="97"/>
      <c r="L313" s="98"/>
      <c r="M313" s="108"/>
      <c r="N313" s="28" t="s">
        <v>80</v>
      </c>
    </row>
    <row r="314" spans="10:14">
      <c r="J314" s="96">
        <v>4</v>
      </c>
      <c r="K314" s="97"/>
      <c r="L314" s="98"/>
      <c r="M314" s="108"/>
      <c r="N314" s="28" t="s">
        <v>80</v>
      </c>
    </row>
    <row r="315" spans="10:14">
      <c r="J315" s="96">
        <v>4</v>
      </c>
      <c r="K315" s="97"/>
      <c r="L315" s="98"/>
      <c r="M315" s="108"/>
      <c r="N315" s="28" t="s">
        <v>80</v>
      </c>
    </row>
    <row r="316" spans="10:14">
      <c r="J316" s="96">
        <v>4</v>
      </c>
      <c r="K316" s="97"/>
      <c r="L316" s="98"/>
      <c r="M316" s="108"/>
      <c r="N316" s="28" t="s">
        <v>80</v>
      </c>
    </row>
    <row r="317" spans="10:14">
      <c r="J317" s="96">
        <v>4</v>
      </c>
      <c r="K317" s="97"/>
      <c r="L317" s="98"/>
      <c r="M317" s="108"/>
      <c r="N317" s="28" t="s">
        <v>80</v>
      </c>
    </row>
    <row r="318" spans="10:14">
      <c r="J318" s="96">
        <v>4</v>
      </c>
      <c r="K318" s="97"/>
      <c r="L318" s="98"/>
      <c r="M318" s="108"/>
      <c r="N318" s="28" t="s">
        <v>80</v>
      </c>
    </row>
    <row r="319" spans="10:14">
      <c r="J319" s="96">
        <v>4</v>
      </c>
      <c r="K319" s="97"/>
      <c r="L319" s="98"/>
      <c r="M319" s="108"/>
      <c r="N319" s="28" t="s">
        <v>80</v>
      </c>
    </row>
    <row r="320" spans="10:14">
      <c r="J320" s="96">
        <v>4</v>
      </c>
      <c r="K320" s="97"/>
      <c r="L320" s="98"/>
      <c r="M320" s="108"/>
      <c r="N320" s="28" t="s">
        <v>80</v>
      </c>
    </row>
    <row r="321" spans="10:14">
      <c r="J321" s="96">
        <v>4</v>
      </c>
      <c r="K321" s="97"/>
      <c r="L321" s="98"/>
      <c r="M321" s="108"/>
      <c r="N321" s="28" t="s">
        <v>79</v>
      </c>
    </row>
    <row r="322" spans="10:14">
      <c r="J322" s="96">
        <v>4</v>
      </c>
      <c r="K322" s="97"/>
      <c r="L322" s="98"/>
      <c r="M322" s="108"/>
      <c r="N322" s="28" t="s">
        <v>79</v>
      </c>
    </row>
    <row r="323" spans="10:14">
      <c r="J323" s="96">
        <v>4</v>
      </c>
      <c r="K323" s="97"/>
      <c r="L323" s="98"/>
      <c r="M323" s="108"/>
      <c r="N323" s="28" t="s">
        <v>80</v>
      </c>
    </row>
    <row r="324" spans="10:14">
      <c r="J324" s="96">
        <v>4</v>
      </c>
      <c r="K324" s="97"/>
      <c r="L324" s="98"/>
      <c r="M324" s="108"/>
      <c r="N324" s="28" t="s">
        <v>80</v>
      </c>
    </row>
    <row r="325" spans="10:14">
      <c r="J325" s="96">
        <v>4</v>
      </c>
      <c r="K325" s="97"/>
      <c r="L325" s="98"/>
      <c r="M325" s="108"/>
      <c r="N325" s="28" t="s">
        <v>79</v>
      </c>
    </row>
    <row r="326" spans="10:14">
      <c r="J326" s="96">
        <v>4</v>
      </c>
      <c r="K326" s="97"/>
      <c r="L326" s="98"/>
      <c r="M326" s="108"/>
      <c r="N326" s="28" t="s">
        <v>79</v>
      </c>
    </row>
    <row r="327" spans="10:14">
      <c r="J327" s="96">
        <v>4</v>
      </c>
      <c r="K327" s="97"/>
      <c r="L327" s="98"/>
      <c r="M327" s="108"/>
      <c r="N327" s="28" t="s">
        <v>80</v>
      </c>
    </row>
    <row r="328" spans="10:14">
      <c r="J328" s="96">
        <v>4</v>
      </c>
      <c r="K328" s="97"/>
      <c r="L328" s="98"/>
      <c r="M328" s="108"/>
      <c r="N328" s="28" t="s">
        <v>80</v>
      </c>
    </row>
    <row r="329" spans="10:14">
      <c r="J329" s="96">
        <v>4</v>
      </c>
      <c r="K329" s="97"/>
      <c r="L329" s="98"/>
      <c r="M329" s="108"/>
      <c r="N329" s="28" t="s">
        <v>79</v>
      </c>
    </row>
    <row r="330" spans="10:14">
      <c r="J330" s="96">
        <v>4</v>
      </c>
      <c r="K330" s="97"/>
      <c r="L330" s="98"/>
      <c r="M330" s="108"/>
      <c r="N330" s="28" t="s">
        <v>79</v>
      </c>
    </row>
    <row r="331" spans="10:14">
      <c r="J331" s="96">
        <v>4</v>
      </c>
      <c r="K331" s="97"/>
      <c r="L331" s="98"/>
      <c r="M331" s="108"/>
      <c r="N331" s="28" t="s">
        <v>80</v>
      </c>
    </row>
    <row r="332" spans="10:14">
      <c r="J332" s="96">
        <v>4</v>
      </c>
      <c r="K332" s="97"/>
      <c r="L332" s="98"/>
      <c r="M332" s="108"/>
      <c r="N332" s="28" t="s">
        <v>79</v>
      </c>
    </row>
    <row r="333" spans="10:14">
      <c r="J333" s="96">
        <v>4</v>
      </c>
      <c r="K333" s="97"/>
      <c r="L333" s="98"/>
      <c r="M333" s="108"/>
      <c r="N333" s="28" t="s">
        <v>79</v>
      </c>
    </row>
    <row r="334" spans="10:14">
      <c r="J334" s="96">
        <v>4</v>
      </c>
      <c r="K334" s="97"/>
      <c r="L334" s="98"/>
      <c r="M334" s="108"/>
      <c r="N334" s="29" t="s">
        <v>79</v>
      </c>
    </row>
    <row r="335" spans="10:14">
      <c r="J335" s="96">
        <v>4</v>
      </c>
      <c r="K335" s="97"/>
      <c r="L335" s="98"/>
      <c r="M335" s="108"/>
      <c r="N335" s="29" t="s">
        <v>80</v>
      </c>
    </row>
    <row r="336" spans="10:14">
      <c r="J336" s="96">
        <v>4</v>
      </c>
      <c r="K336" s="97"/>
      <c r="L336" s="98"/>
      <c r="M336" s="108"/>
      <c r="N336" s="29" t="s">
        <v>80</v>
      </c>
    </row>
    <row r="337" spans="10:14">
      <c r="J337" s="96">
        <v>4</v>
      </c>
      <c r="K337" s="97"/>
      <c r="L337" s="98"/>
      <c r="M337" s="108"/>
      <c r="N337" s="29" t="s">
        <v>79</v>
      </c>
    </row>
    <row r="338" spans="10:14">
      <c r="J338" s="96">
        <v>4</v>
      </c>
      <c r="K338" s="97"/>
      <c r="L338" s="98"/>
      <c r="M338" s="108"/>
      <c r="N338" s="29" t="s">
        <v>80</v>
      </c>
    </row>
    <row r="339" spans="10:14">
      <c r="J339" s="96">
        <v>4</v>
      </c>
      <c r="K339" s="97"/>
      <c r="L339" s="98"/>
      <c r="M339" s="108"/>
      <c r="N339" s="29" t="s">
        <v>80</v>
      </c>
    </row>
    <row r="340" spans="10:14">
      <c r="J340" s="96">
        <v>4</v>
      </c>
      <c r="K340" s="97"/>
      <c r="L340" s="98"/>
      <c r="M340" s="108"/>
      <c r="N340" s="29" t="s">
        <v>79</v>
      </c>
    </row>
    <row r="341" spans="10:14">
      <c r="J341" s="96">
        <v>4</v>
      </c>
      <c r="K341" s="97"/>
      <c r="L341" s="98"/>
      <c r="M341" s="108"/>
      <c r="N341" s="29" t="s">
        <v>79</v>
      </c>
    </row>
    <row r="342" spans="10:14">
      <c r="J342" s="96">
        <v>4</v>
      </c>
      <c r="K342" s="97"/>
      <c r="L342" s="98"/>
      <c r="M342" s="108"/>
      <c r="N342" s="29" t="s">
        <v>80</v>
      </c>
    </row>
    <row r="343" spans="10:14">
      <c r="J343" s="96">
        <v>4</v>
      </c>
      <c r="K343" s="97"/>
      <c r="L343" s="98"/>
      <c r="M343" s="108"/>
      <c r="N343" s="29" t="s">
        <v>79</v>
      </c>
    </row>
    <row r="344" spans="10:14">
      <c r="J344" s="96">
        <v>4</v>
      </c>
      <c r="K344" s="97"/>
      <c r="L344" s="98"/>
      <c r="M344" s="108"/>
      <c r="N344" s="29" t="s">
        <v>79</v>
      </c>
    </row>
    <row r="345" spans="10:14">
      <c r="J345" s="96">
        <v>4</v>
      </c>
      <c r="K345" s="97"/>
      <c r="L345" s="98"/>
      <c r="M345" s="108"/>
      <c r="N345" s="29" t="s">
        <v>80</v>
      </c>
    </row>
    <row r="346" spans="10:14">
      <c r="J346" s="96">
        <v>4</v>
      </c>
      <c r="K346" s="97"/>
      <c r="L346" s="98"/>
      <c r="M346" s="108"/>
      <c r="N346" s="29" t="s">
        <v>79</v>
      </c>
    </row>
    <row r="347" spans="10:14">
      <c r="J347" s="96">
        <v>4</v>
      </c>
      <c r="K347" s="97"/>
      <c r="L347" s="98"/>
      <c r="M347" s="108"/>
      <c r="N347" s="29" t="s">
        <v>80</v>
      </c>
    </row>
    <row r="348" spans="10:14">
      <c r="J348" s="96">
        <v>4</v>
      </c>
      <c r="K348" s="97"/>
      <c r="L348" s="98"/>
      <c r="M348" s="108"/>
      <c r="N348" s="29" t="s">
        <v>79</v>
      </c>
    </row>
    <row r="349" spans="10:14">
      <c r="J349" s="96">
        <v>4</v>
      </c>
      <c r="K349" s="97"/>
      <c r="L349" s="98"/>
      <c r="M349" s="108"/>
      <c r="N349" s="29" t="s">
        <v>80</v>
      </c>
    </row>
    <row r="350" spans="10:14">
      <c r="J350" s="96">
        <v>4</v>
      </c>
      <c r="K350" s="97"/>
      <c r="L350" s="98"/>
      <c r="M350" s="108"/>
      <c r="N350" s="29" t="s">
        <v>79</v>
      </c>
    </row>
    <row r="351" spans="10:14">
      <c r="J351" s="96">
        <v>4</v>
      </c>
      <c r="K351" s="97"/>
      <c r="L351" s="98"/>
      <c r="M351" s="108"/>
      <c r="N351" s="29" t="s">
        <v>79</v>
      </c>
    </row>
    <row r="352" spans="10:14">
      <c r="J352" s="96">
        <v>4</v>
      </c>
      <c r="K352" s="97"/>
      <c r="L352" s="98"/>
      <c r="M352" s="108"/>
      <c r="N352" s="29" t="s">
        <v>79</v>
      </c>
    </row>
    <row r="353" spans="10:14">
      <c r="J353" s="96">
        <v>4</v>
      </c>
      <c r="K353" s="97"/>
      <c r="L353" s="98"/>
      <c r="M353" s="108"/>
      <c r="N353" s="29" t="s">
        <v>79</v>
      </c>
    </row>
    <row r="354" spans="10:14">
      <c r="J354" s="96">
        <v>4</v>
      </c>
      <c r="K354" s="97"/>
      <c r="L354" s="98"/>
      <c r="M354" s="108"/>
      <c r="N354" s="29" t="s">
        <v>79</v>
      </c>
    </row>
    <row r="355" spans="10:14">
      <c r="J355" s="96">
        <v>4</v>
      </c>
      <c r="K355" s="97"/>
      <c r="L355" s="98"/>
      <c r="M355" s="108"/>
      <c r="N355" s="29" t="s">
        <v>80</v>
      </c>
    </row>
    <row r="356" spans="10:14">
      <c r="J356" s="96">
        <v>4</v>
      </c>
      <c r="K356" s="97"/>
      <c r="L356" s="98"/>
      <c r="M356" s="108"/>
      <c r="N356" s="29" t="s">
        <v>79</v>
      </c>
    </row>
    <row r="357" spans="10:14">
      <c r="J357" s="96">
        <v>4</v>
      </c>
      <c r="K357" s="97"/>
      <c r="L357" s="98"/>
      <c r="M357" s="108"/>
      <c r="N357" s="29" t="s">
        <v>80</v>
      </c>
    </row>
    <row r="358" spans="10:14">
      <c r="J358" s="96">
        <v>4</v>
      </c>
      <c r="K358" s="97"/>
      <c r="L358" s="98"/>
      <c r="M358" s="108"/>
      <c r="N358" s="29" t="s">
        <v>80</v>
      </c>
    </row>
    <row r="359" spans="10:14">
      <c r="J359" s="96">
        <v>4</v>
      </c>
      <c r="K359" s="97"/>
      <c r="L359" s="98"/>
      <c r="M359" s="108"/>
      <c r="N359" s="29" t="s">
        <v>80</v>
      </c>
    </row>
    <row r="360" spans="10:14">
      <c r="J360" s="96">
        <v>4</v>
      </c>
      <c r="K360" s="97"/>
      <c r="L360" s="98"/>
      <c r="M360" s="108"/>
      <c r="N360" s="29" t="s">
        <v>80</v>
      </c>
    </row>
    <row r="361" spans="10:14">
      <c r="J361" s="96">
        <v>4</v>
      </c>
      <c r="K361" s="97"/>
      <c r="L361" s="98"/>
      <c r="M361" s="108"/>
      <c r="N361" s="29" t="s">
        <v>79</v>
      </c>
    </row>
    <row r="362" spans="10:14">
      <c r="J362" s="96">
        <v>4</v>
      </c>
      <c r="K362" s="97"/>
      <c r="L362" s="98"/>
      <c r="M362" s="108"/>
      <c r="N362" s="29" t="s">
        <v>79</v>
      </c>
    </row>
    <row r="363" spans="10:14">
      <c r="J363" s="96">
        <v>4</v>
      </c>
      <c r="K363" s="97"/>
      <c r="L363" s="98"/>
      <c r="M363" s="108"/>
      <c r="N363" s="29" t="s">
        <v>80</v>
      </c>
    </row>
    <row r="364" spans="10:14">
      <c r="J364" s="96">
        <v>4</v>
      </c>
      <c r="K364" s="97"/>
      <c r="L364" s="98"/>
      <c r="M364" s="108"/>
      <c r="N364" s="29" t="s">
        <v>80</v>
      </c>
    </row>
    <row r="365" spans="10:14">
      <c r="J365" s="96">
        <v>4</v>
      </c>
      <c r="K365" s="97"/>
      <c r="L365" s="98"/>
      <c r="M365" s="108"/>
      <c r="N365" s="29" t="s">
        <v>80</v>
      </c>
    </row>
    <row r="366" spans="10:14">
      <c r="J366" s="96">
        <v>4</v>
      </c>
      <c r="K366" s="97"/>
      <c r="L366" s="98"/>
      <c r="M366" s="108"/>
      <c r="N366" s="29" t="s">
        <v>79</v>
      </c>
    </row>
    <row r="367" spans="10:14">
      <c r="J367" s="96">
        <v>4</v>
      </c>
      <c r="K367" s="97"/>
      <c r="L367" s="98"/>
      <c r="M367" s="108"/>
      <c r="N367" s="29" t="s">
        <v>80</v>
      </c>
    </row>
    <row r="368" spans="10:14">
      <c r="J368" s="96">
        <v>4</v>
      </c>
      <c r="K368" s="97"/>
      <c r="L368" s="98"/>
      <c r="M368" s="108"/>
      <c r="N368" s="29" t="s">
        <v>80</v>
      </c>
    </row>
    <row r="369" spans="10:14">
      <c r="J369" s="96">
        <v>4</v>
      </c>
      <c r="K369" s="97"/>
      <c r="L369" s="98"/>
      <c r="M369" s="108"/>
      <c r="N369" s="29" t="s">
        <v>79</v>
      </c>
    </row>
    <row r="370" spans="10:14">
      <c r="J370" s="96">
        <v>4</v>
      </c>
      <c r="K370" s="97"/>
      <c r="L370" s="98"/>
      <c r="M370" s="108"/>
      <c r="N370" s="29" t="s">
        <v>79</v>
      </c>
    </row>
    <row r="371" spans="10:14">
      <c r="J371" s="96">
        <v>4</v>
      </c>
      <c r="K371" s="97"/>
      <c r="L371" s="98"/>
      <c r="M371" s="108"/>
      <c r="N371" s="29" t="s">
        <v>80</v>
      </c>
    </row>
    <row r="372" spans="10:14">
      <c r="J372" s="96">
        <v>4</v>
      </c>
      <c r="K372" s="97"/>
      <c r="L372" s="98"/>
      <c r="M372" s="108"/>
      <c r="N372" s="28" t="s">
        <v>79</v>
      </c>
    </row>
    <row r="373" spans="10:14">
      <c r="J373" s="96">
        <v>4</v>
      </c>
      <c r="K373" s="97"/>
      <c r="L373" s="98"/>
      <c r="M373" s="108"/>
      <c r="N373" s="28" t="s">
        <v>80</v>
      </c>
    </row>
    <row r="374" spans="10:14">
      <c r="J374" s="96">
        <v>4</v>
      </c>
      <c r="K374" s="97"/>
      <c r="L374" s="98"/>
      <c r="M374" s="108"/>
      <c r="N374" s="28" t="s">
        <v>79</v>
      </c>
    </row>
    <row r="375" spans="10:14">
      <c r="J375" s="96">
        <v>4</v>
      </c>
      <c r="K375" s="97"/>
      <c r="L375" s="98"/>
      <c r="M375" s="108"/>
      <c r="N375" s="28" t="s">
        <v>79</v>
      </c>
    </row>
    <row r="376" spans="10:14">
      <c r="J376" s="96">
        <v>4</v>
      </c>
      <c r="K376" s="97"/>
      <c r="L376" s="98"/>
      <c r="M376" s="108"/>
      <c r="N376" s="28" t="s">
        <v>80</v>
      </c>
    </row>
    <row r="377" spans="10:14">
      <c r="J377" s="96">
        <v>4</v>
      </c>
      <c r="K377" s="97"/>
      <c r="L377" s="98"/>
      <c r="M377" s="108"/>
      <c r="N377" s="28" t="s">
        <v>79</v>
      </c>
    </row>
    <row r="378" spans="10:14">
      <c r="J378" s="96">
        <v>4</v>
      </c>
      <c r="K378" s="97"/>
      <c r="L378" s="98"/>
      <c r="M378" s="108"/>
      <c r="N378" s="29" t="s">
        <v>79</v>
      </c>
    </row>
    <row r="379" spans="10:14">
      <c r="J379" s="96">
        <v>5</v>
      </c>
      <c r="K379" s="97"/>
      <c r="L379" s="98"/>
      <c r="M379" s="108"/>
      <c r="N379" s="29" t="s">
        <v>80</v>
      </c>
    </row>
    <row r="380" spans="10:14">
      <c r="J380" s="96">
        <v>5</v>
      </c>
      <c r="K380" s="97"/>
      <c r="L380" s="98"/>
      <c r="M380" s="108"/>
      <c r="N380" s="28" t="s">
        <v>80</v>
      </c>
    </row>
    <row r="381" spans="10:14">
      <c r="J381" s="96">
        <v>5</v>
      </c>
      <c r="K381" s="97"/>
      <c r="L381" s="98"/>
      <c r="M381" s="108"/>
      <c r="N381" s="28" t="s">
        <v>79</v>
      </c>
    </row>
    <row r="382" spans="10:14">
      <c r="J382" s="96">
        <v>5</v>
      </c>
      <c r="K382" s="97"/>
      <c r="L382" s="98"/>
      <c r="M382" s="108"/>
      <c r="N382" s="28" t="s">
        <v>79</v>
      </c>
    </row>
    <row r="383" spans="10:14">
      <c r="J383" s="96">
        <v>5</v>
      </c>
      <c r="K383" s="97"/>
      <c r="L383" s="98"/>
      <c r="M383" s="108"/>
      <c r="N383" s="28" t="s">
        <v>80</v>
      </c>
    </row>
    <row r="384" spans="10:14">
      <c r="J384" s="96">
        <v>5</v>
      </c>
      <c r="K384" s="97"/>
      <c r="L384" s="98"/>
      <c r="M384" s="108"/>
      <c r="N384" s="28" t="s">
        <v>80</v>
      </c>
    </row>
    <row r="385" spans="10:14">
      <c r="J385" s="96">
        <v>5</v>
      </c>
      <c r="K385" s="97"/>
      <c r="L385" s="98"/>
      <c r="M385" s="108"/>
      <c r="N385" s="28" t="s">
        <v>80</v>
      </c>
    </row>
    <row r="386" spans="10:14">
      <c r="J386" s="96">
        <v>5</v>
      </c>
      <c r="K386" s="97"/>
      <c r="L386" s="98"/>
      <c r="M386" s="108"/>
      <c r="N386" s="28" t="s">
        <v>79</v>
      </c>
    </row>
    <row r="387" spans="10:14">
      <c r="J387" s="96">
        <v>5</v>
      </c>
      <c r="K387" s="97"/>
      <c r="L387" s="98"/>
      <c r="M387" s="108"/>
      <c r="N387" s="28" t="s">
        <v>80</v>
      </c>
    </row>
    <row r="388" spans="10:14">
      <c r="J388" s="96">
        <v>5</v>
      </c>
      <c r="K388" s="97"/>
      <c r="L388" s="98"/>
      <c r="M388" s="108"/>
      <c r="N388" s="28" t="s">
        <v>80</v>
      </c>
    </row>
    <row r="389" spans="10:14">
      <c r="J389" s="96">
        <v>5</v>
      </c>
      <c r="K389" s="97"/>
      <c r="L389" s="98"/>
      <c r="M389" s="108"/>
      <c r="N389" s="28" t="s">
        <v>79</v>
      </c>
    </row>
    <row r="390" spans="10:14">
      <c r="J390" s="96">
        <v>5</v>
      </c>
      <c r="K390" s="97"/>
      <c r="L390" s="98"/>
      <c r="M390" s="108"/>
      <c r="N390" s="28" t="s">
        <v>80</v>
      </c>
    </row>
    <row r="391" spans="10:14">
      <c r="J391" s="96">
        <v>5</v>
      </c>
      <c r="K391" s="97"/>
      <c r="L391" s="98"/>
      <c r="M391" s="108"/>
      <c r="N391" s="28" t="s">
        <v>79</v>
      </c>
    </row>
    <row r="392" spans="10:14">
      <c r="J392" s="96">
        <v>5</v>
      </c>
      <c r="K392" s="97"/>
      <c r="L392" s="98"/>
      <c r="M392" s="108"/>
      <c r="N392" s="28" t="s">
        <v>79</v>
      </c>
    </row>
    <row r="393" spans="10:14">
      <c r="J393" s="96">
        <v>5</v>
      </c>
      <c r="K393" s="97"/>
      <c r="L393" s="98"/>
      <c r="M393" s="108"/>
      <c r="N393" s="28" t="s">
        <v>80</v>
      </c>
    </row>
    <row r="394" spans="10:14">
      <c r="J394" s="96">
        <v>5</v>
      </c>
      <c r="K394" s="97"/>
      <c r="L394" s="98"/>
      <c r="M394" s="108"/>
      <c r="N394" s="28" t="s">
        <v>79</v>
      </c>
    </row>
    <row r="395" spans="10:14">
      <c r="J395" s="96">
        <v>5</v>
      </c>
      <c r="K395" s="97"/>
      <c r="L395" s="98"/>
      <c r="M395" s="108"/>
      <c r="N395" s="28" t="s">
        <v>79</v>
      </c>
    </row>
    <row r="396" spans="10:14">
      <c r="J396" s="96">
        <v>5</v>
      </c>
      <c r="K396" s="97"/>
      <c r="L396" s="98"/>
      <c r="M396" s="108"/>
      <c r="N396" s="28" t="s">
        <v>79</v>
      </c>
    </row>
    <row r="397" spans="10:14">
      <c r="J397" s="96">
        <v>5</v>
      </c>
      <c r="K397" s="97"/>
      <c r="L397" s="98"/>
      <c r="M397" s="108"/>
      <c r="N397" s="28" t="s">
        <v>79</v>
      </c>
    </row>
    <row r="398" spans="10:14">
      <c r="J398" s="96">
        <v>5</v>
      </c>
      <c r="K398" s="97"/>
      <c r="L398" s="98"/>
      <c r="M398" s="108"/>
      <c r="N398" s="28" t="s">
        <v>80</v>
      </c>
    </row>
    <row r="399" spans="10:14">
      <c r="J399" s="96">
        <v>5</v>
      </c>
      <c r="K399" s="97"/>
      <c r="L399" s="98"/>
      <c r="M399" s="108"/>
      <c r="N399" s="28" t="s">
        <v>79</v>
      </c>
    </row>
    <row r="400" spans="10:14">
      <c r="J400" s="96">
        <v>5</v>
      </c>
      <c r="K400" s="97"/>
      <c r="L400" s="98"/>
      <c r="M400" s="108"/>
      <c r="N400" s="28" t="s">
        <v>79</v>
      </c>
    </row>
    <row r="401" spans="10:14">
      <c r="J401" s="96">
        <v>5</v>
      </c>
      <c r="K401" s="97"/>
      <c r="L401" s="98"/>
      <c r="M401" s="108"/>
      <c r="N401" s="28" t="s">
        <v>79</v>
      </c>
    </row>
    <row r="402" spans="10:14">
      <c r="J402" s="96">
        <v>5</v>
      </c>
      <c r="K402" s="97"/>
      <c r="L402" s="98"/>
      <c r="M402" s="108"/>
      <c r="N402" s="28" t="s">
        <v>79</v>
      </c>
    </row>
    <row r="403" spans="10:14">
      <c r="J403" s="96">
        <v>5</v>
      </c>
      <c r="K403" s="97"/>
      <c r="L403" s="98"/>
      <c r="M403" s="108"/>
      <c r="N403" s="28" t="s">
        <v>79</v>
      </c>
    </row>
    <row r="404" spans="10:14">
      <c r="J404" s="96">
        <v>5</v>
      </c>
      <c r="K404" s="97"/>
      <c r="L404" s="98"/>
      <c r="M404" s="108"/>
      <c r="N404" s="28" t="s">
        <v>79</v>
      </c>
    </row>
    <row r="405" spans="10:14">
      <c r="J405" s="96">
        <v>5</v>
      </c>
      <c r="K405" s="97"/>
      <c r="L405" s="98"/>
      <c r="M405" s="108"/>
      <c r="N405" s="28" t="s">
        <v>80</v>
      </c>
    </row>
    <row r="406" spans="10:14">
      <c r="J406" s="96">
        <v>5</v>
      </c>
      <c r="K406" s="97"/>
      <c r="L406" s="98"/>
      <c r="M406" s="108"/>
      <c r="N406" s="28" t="s">
        <v>79</v>
      </c>
    </row>
    <row r="407" spans="10:14">
      <c r="J407" s="96">
        <v>5</v>
      </c>
      <c r="K407" s="97"/>
      <c r="L407" s="98"/>
      <c r="M407" s="108"/>
      <c r="N407" s="28" t="s">
        <v>80</v>
      </c>
    </row>
    <row r="408" spans="10:14">
      <c r="J408" s="96">
        <v>5</v>
      </c>
      <c r="K408" s="97"/>
      <c r="L408" s="98"/>
      <c r="M408" s="108"/>
      <c r="N408" s="28" t="s">
        <v>79</v>
      </c>
    </row>
    <row r="409" spans="10:14">
      <c r="J409" s="96">
        <v>5</v>
      </c>
      <c r="K409" s="97"/>
      <c r="L409" s="98"/>
      <c r="M409" s="108"/>
      <c r="N409" s="28" t="s">
        <v>80</v>
      </c>
    </row>
    <row r="410" spans="10:14">
      <c r="J410" s="96">
        <v>5</v>
      </c>
      <c r="K410" s="97"/>
      <c r="L410" s="98"/>
      <c r="M410" s="108"/>
      <c r="N410" s="28" t="s">
        <v>80</v>
      </c>
    </row>
    <row r="411" spans="10:14">
      <c r="J411" s="96">
        <v>5</v>
      </c>
      <c r="K411" s="97"/>
      <c r="L411" s="98"/>
      <c r="M411" s="108"/>
      <c r="N411" s="29" t="s">
        <v>80</v>
      </c>
    </row>
    <row r="412" spans="10:14">
      <c r="J412" s="96">
        <v>5</v>
      </c>
      <c r="K412" s="97"/>
      <c r="L412" s="98"/>
      <c r="M412" s="108"/>
      <c r="N412" s="28" t="s">
        <v>80</v>
      </c>
    </row>
    <row r="413" spans="10:14">
      <c r="J413" s="96">
        <v>5</v>
      </c>
      <c r="K413" s="97"/>
      <c r="L413" s="98"/>
      <c r="M413" s="108"/>
      <c r="N413" s="28" t="s">
        <v>79</v>
      </c>
    </row>
    <row r="414" spans="10:14">
      <c r="J414" s="96">
        <v>5</v>
      </c>
      <c r="K414" s="97"/>
      <c r="L414" s="98"/>
      <c r="M414" s="108"/>
      <c r="N414" s="28" t="s">
        <v>79</v>
      </c>
    </row>
    <row r="415" spans="10:14">
      <c r="J415" s="96">
        <v>5</v>
      </c>
      <c r="K415" s="97"/>
      <c r="L415" s="98"/>
      <c r="M415" s="108"/>
      <c r="N415" s="28" t="s">
        <v>80</v>
      </c>
    </row>
    <row r="416" spans="10:14">
      <c r="J416" s="96">
        <v>5</v>
      </c>
      <c r="K416" s="97"/>
      <c r="L416" s="98"/>
      <c r="M416" s="108"/>
      <c r="N416" s="28" t="s">
        <v>79</v>
      </c>
    </row>
    <row r="417" spans="10:14">
      <c r="J417" s="96">
        <v>5</v>
      </c>
      <c r="K417" s="97"/>
      <c r="L417" s="98"/>
      <c r="M417" s="108"/>
      <c r="N417" s="28" t="s">
        <v>79</v>
      </c>
    </row>
    <row r="418" spans="10:14">
      <c r="J418" s="96">
        <v>5</v>
      </c>
      <c r="K418" s="97"/>
      <c r="L418" s="98"/>
      <c r="M418" s="108"/>
      <c r="N418" s="28" t="s">
        <v>79</v>
      </c>
    </row>
    <row r="419" spans="10:14">
      <c r="J419" s="96">
        <v>5</v>
      </c>
      <c r="K419" s="97"/>
      <c r="L419" s="98"/>
      <c r="M419" s="108"/>
      <c r="N419" s="28" t="s">
        <v>80</v>
      </c>
    </row>
    <row r="420" spans="10:14">
      <c r="J420" s="96">
        <v>5</v>
      </c>
      <c r="K420" s="97"/>
      <c r="L420" s="98"/>
      <c r="M420" s="108"/>
      <c r="N420" s="28" t="s">
        <v>80</v>
      </c>
    </row>
    <row r="421" spans="10:14">
      <c r="J421" s="96">
        <v>5</v>
      </c>
      <c r="K421" s="97"/>
      <c r="L421" s="98"/>
      <c r="M421" s="108"/>
      <c r="N421" s="28" t="s">
        <v>79</v>
      </c>
    </row>
    <row r="422" spans="10:14">
      <c r="J422" s="96">
        <v>5</v>
      </c>
      <c r="K422" s="97"/>
      <c r="L422" s="98"/>
      <c r="M422" s="108"/>
      <c r="N422" s="28" t="s">
        <v>79</v>
      </c>
    </row>
    <row r="423" spans="10:14">
      <c r="J423" s="96">
        <v>5</v>
      </c>
      <c r="K423" s="97"/>
      <c r="L423" s="98"/>
      <c r="M423" s="108"/>
      <c r="N423" s="28" t="s">
        <v>79</v>
      </c>
    </row>
    <row r="424" spans="10:14">
      <c r="J424" s="96">
        <v>5</v>
      </c>
      <c r="K424" s="97"/>
      <c r="L424" s="98"/>
      <c r="M424" s="108"/>
      <c r="N424" s="28" t="s">
        <v>79</v>
      </c>
    </row>
    <row r="425" spans="10:14">
      <c r="J425" s="96">
        <v>5</v>
      </c>
      <c r="K425" s="97"/>
      <c r="L425" s="98"/>
      <c r="M425" s="108"/>
      <c r="N425" s="29" t="s">
        <v>80</v>
      </c>
    </row>
    <row r="426" spans="10:14">
      <c r="J426" s="96">
        <v>5</v>
      </c>
      <c r="K426" s="97"/>
      <c r="L426" s="98"/>
      <c r="M426" s="108"/>
      <c r="N426" s="29" t="s">
        <v>80</v>
      </c>
    </row>
    <row r="427" spans="10:14">
      <c r="J427" s="96">
        <v>5</v>
      </c>
      <c r="K427" s="97"/>
      <c r="L427" s="98"/>
      <c r="M427" s="108"/>
      <c r="N427" s="28" t="s">
        <v>79</v>
      </c>
    </row>
    <row r="428" spans="10:14">
      <c r="J428" s="96">
        <v>5</v>
      </c>
      <c r="K428" s="97"/>
      <c r="L428" s="98"/>
      <c r="M428" s="108"/>
      <c r="N428" s="28" t="s">
        <v>79</v>
      </c>
    </row>
    <row r="429" spans="10:14">
      <c r="J429" s="96">
        <v>5</v>
      </c>
      <c r="K429" s="97"/>
      <c r="L429" s="98"/>
      <c r="M429" s="108"/>
      <c r="N429" s="29" t="s">
        <v>79</v>
      </c>
    </row>
    <row r="430" spans="10:14">
      <c r="J430" s="96">
        <v>5</v>
      </c>
      <c r="K430" s="97"/>
      <c r="L430" s="98"/>
      <c r="M430" s="108"/>
      <c r="N430" s="29" t="s">
        <v>80</v>
      </c>
    </row>
    <row r="431" spans="10:14">
      <c r="J431" s="96">
        <v>5</v>
      </c>
      <c r="K431" s="97"/>
      <c r="L431" s="98"/>
      <c r="M431" s="108"/>
      <c r="N431" s="29" t="s">
        <v>80</v>
      </c>
    </row>
    <row r="432" spans="10:14">
      <c r="J432" s="96">
        <v>5</v>
      </c>
      <c r="K432" s="97"/>
      <c r="L432" s="98"/>
      <c r="M432" s="108"/>
      <c r="N432" s="29" t="s">
        <v>80</v>
      </c>
    </row>
    <row r="433" spans="10:14">
      <c r="J433" s="96">
        <v>5</v>
      </c>
      <c r="K433" s="97"/>
      <c r="L433" s="98"/>
      <c r="M433" s="108"/>
      <c r="N433" s="29" t="s">
        <v>79</v>
      </c>
    </row>
    <row r="434" spans="10:14">
      <c r="J434" s="96">
        <v>5</v>
      </c>
      <c r="K434" s="97"/>
      <c r="L434" s="98"/>
      <c r="M434" s="108"/>
      <c r="N434" s="29" t="s">
        <v>79</v>
      </c>
    </row>
    <row r="435" spans="10:14">
      <c r="J435" s="96">
        <v>5</v>
      </c>
      <c r="K435" s="97"/>
      <c r="L435" s="98"/>
      <c r="M435" s="108"/>
      <c r="N435" s="29" t="s">
        <v>79</v>
      </c>
    </row>
    <row r="436" spans="10:14">
      <c r="J436" s="96">
        <v>5</v>
      </c>
      <c r="K436" s="97"/>
      <c r="L436" s="98"/>
      <c r="M436" s="108"/>
      <c r="N436" s="29" t="s">
        <v>79</v>
      </c>
    </row>
    <row r="437" spans="10:14">
      <c r="J437" s="96">
        <v>5</v>
      </c>
      <c r="K437" s="97"/>
      <c r="L437" s="98"/>
      <c r="M437" s="108"/>
      <c r="N437" s="29" t="s">
        <v>80</v>
      </c>
    </row>
    <row r="438" spans="10:14">
      <c r="J438" s="96">
        <v>5</v>
      </c>
      <c r="K438" s="97"/>
      <c r="L438" s="98"/>
      <c r="M438" s="108"/>
      <c r="N438" s="29" t="s">
        <v>80</v>
      </c>
    </row>
    <row r="439" spans="10:14">
      <c r="J439" s="96">
        <v>5</v>
      </c>
      <c r="K439" s="97"/>
      <c r="L439" s="98"/>
      <c r="M439" s="108"/>
      <c r="N439" s="29" t="s">
        <v>79</v>
      </c>
    </row>
    <row r="440" spans="10:14">
      <c r="J440" s="96">
        <v>5</v>
      </c>
      <c r="K440" s="97"/>
      <c r="L440" s="98"/>
      <c r="M440" s="108"/>
      <c r="N440" s="29" t="s">
        <v>79</v>
      </c>
    </row>
    <row r="441" spans="10:14">
      <c r="J441" s="96">
        <v>5</v>
      </c>
      <c r="K441" s="97"/>
      <c r="L441" s="98"/>
      <c r="M441" s="108"/>
      <c r="N441" s="29" t="s">
        <v>79</v>
      </c>
    </row>
    <row r="442" spans="10:14">
      <c r="J442" s="96">
        <v>5</v>
      </c>
      <c r="K442" s="97"/>
      <c r="L442" s="98"/>
      <c r="M442" s="108"/>
      <c r="N442" s="29" t="s">
        <v>79</v>
      </c>
    </row>
    <row r="443" spans="10:14">
      <c r="J443" s="96">
        <v>5</v>
      </c>
      <c r="K443" s="97"/>
      <c r="L443" s="98"/>
      <c r="M443" s="108"/>
      <c r="N443" s="29" t="s">
        <v>79</v>
      </c>
    </row>
    <row r="444" spans="10:14">
      <c r="J444" s="96">
        <v>5</v>
      </c>
      <c r="K444" s="97"/>
      <c r="L444" s="98"/>
      <c r="M444" s="108"/>
      <c r="N444" s="29" t="s">
        <v>80</v>
      </c>
    </row>
    <row r="445" spans="10:14">
      <c r="J445" s="96">
        <v>5</v>
      </c>
      <c r="K445" s="97"/>
      <c r="L445" s="98"/>
      <c r="M445" s="108"/>
      <c r="N445" s="29" t="s">
        <v>79</v>
      </c>
    </row>
    <row r="446" spans="10:14">
      <c r="J446" s="96">
        <v>5</v>
      </c>
      <c r="K446" s="97"/>
      <c r="L446" s="98"/>
      <c r="M446" s="108"/>
      <c r="N446" s="29" t="s">
        <v>79</v>
      </c>
    </row>
    <row r="447" spans="10:14">
      <c r="J447" s="96">
        <v>5</v>
      </c>
      <c r="K447" s="97"/>
      <c r="L447" s="98"/>
      <c r="M447" s="108"/>
      <c r="N447" s="29" t="s">
        <v>80</v>
      </c>
    </row>
    <row r="448" spans="10:14">
      <c r="J448" s="96">
        <v>5</v>
      </c>
      <c r="K448" s="97"/>
      <c r="L448" s="98"/>
      <c r="M448" s="108"/>
      <c r="N448" s="29" t="s">
        <v>80</v>
      </c>
    </row>
    <row r="449" spans="10:14">
      <c r="J449" s="96">
        <v>5</v>
      </c>
      <c r="K449" s="97"/>
      <c r="L449" s="98"/>
      <c r="M449" s="108"/>
      <c r="N449" s="29" t="s">
        <v>79</v>
      </c>
    </row>
    <row r="450" spans="10:14">
      <c r="J450" s="96">
        <v>5</v>
      </c>
      <c r="K450" s="97"/>
      <c r="L450" s="98"/>
      <c r="M450" s="108"/>
      <c r="N450" s="29" t="s">
        <v>79</v>
      </c>
    </row>
    <row r="451" spans="10:14">
      <c r="J451" s="96">
        <v>5</v>
      </c>
      <c r="K451" s="97"/>
      <c r="L451" s="98"/>
      <c r="M451" s="108"/>
      <c r="N451" s="29" t="s">
        <v>79</v>
      </c>
    </row>
    <row r="452" spans="10:14">
      <c r="J452" s="96">
        <v>5</v>
      </c>
      <c r="K452" s="97"/>
      <c r="L452" s="98"/>
      <c r="M452" s="108"/>
      <c r="N452" s="29" t="s">
        <v>79</v>
      </c>
    </row>
    <row r="453" spans="10:14">
      <c r="J453" s="96">
        <v>5</v>
      </c>
      <c r="K453" s="97"/>
      <c r="L453" s="98"/>
      <c r="M453" s="108"/>
      <c r="N453" s="29" t="s">
        <v>80</v>
      </c>
    </row>
    <row r="454" spans="10:14">
      <c r="J454" s="96">
        <v>5</v>
      </c>
      <c r="K454" s="97"/>
      <c r="L454" s="98"/>
      <c r="M454" s="108"/>
      <c r="N454" s="29" t="s">
        <v>79</v>
      </c>
    </row>
    <row r="455" spans="10:14">
      <c r="J455" s="96">
        <v>5</v>
      </c>
      <c r="K455" s="97"/>
      <c r="L455" s="98"/>
      <c r="M455" s="108"/>
      <c r="N455" s="29" t="s">
        <v>80</v>
      </c>
    </row>
    <row r="456" spans="10:14">
      <c r="J456" s="96">
        <v>5</v>
      </c>
      <c r="K456" s="97"/>
      <c r="L456" s="98"/>
      <c r="M456" s="108"/>
      <c r="N456" s="28" t="s">
        <v>79</v>
      </c>
    </row>
    <row r="457" spans="10:14">
      <c r="J457" s="96">
        <v>5</v>
      </c>
      <c r="K457" s="97"/>
      <c r="L457" s="98"/>
      <c r="M457" s="108"/>
      <c r="N457" s="29" t="s">
        <v>80</v>
      </c>
    </row>
    <row r="458" spans="10:14">
      <c r="J458" s="96">
        <v>5</v>
      </c>
      <c r="K458" s="97"/>
      <c r="L458" s="98"/>
      <c r="M458" s="108"/>
      <c r="N458" s="28" t="s">
        <v>79</v>
      </c>
    </row>
    <row r="459" spans="10:14">
      <c r="J459" s="96">
        <v>5</v>
      </c>
      <c r="K459" s="97"/>
      <c r="L459" s="98"/>
      <c r="M459" s="108"/>
      <c r="N459" s="28" t="s">
        <v>80</v>
      </c>
    </row>
    <row r="460" spans="10:14">
      <c r="J460" s="96">
        <v>5</v>
      </c>
      <c r="K460" s="97"/>
      <c r="L460" s="98"/>
      <c r="M460" s="108"/>
      <c r="N460" s="28" t="s">
        <v>79</v>
      </c>
    </row>
    <row r="461" spans="10:14">
      <c r="J461" s="96">
        <v>5</v>
      </c>
      <c r="K461" s="97"/>
      <c r="L461" s="98"/>
      <c r="M461" s="108"/>
      <c r="N461" s="28" t="s">
        <v>79</v>
      </c>
    </row>
    <row r="462" spans="10:14">
      <c r="J462" s="96">
        <v>5</v>
      </c>
      <c r="K462" s="97"/>
      <c r="L462" s="98"/>
      <c r="M462" s="108"/>
      <c r="N462" s="28" t="s">
        <v>79</v>
      </c>
    </row>
    <row r="463" spans="10:14">
      <c r="J463" s="96">
        <v>6</v>
      </c>
      <c r="K463" s="97"/>
      <c r="L463" s="98"/>
      <c r="M463" s="108"/>
      <c r="N463" s="29" t="s">
        <v>80</v>
      </c>
    </row>
    <row r="464" spans="10:14">
      <c r="J464" s="96">
        <v>6</v>
      </c>
      <c r="K464" s="97"/>
      <c r="L464" s="98"/>
      <c r="M464" s="108"/>
      <c r="N464" s="28" t="s">
        <v>79</v>
      </c>
    </row>
    <row r="465" spans="10:14">
      <c r="J465" s="96">
        <v>6</v>
      </c>
      <c r="K465" s="97"/>
      <c r="L465" s="98"/>
      <c r="M465" s="108"/>
      <c r="N465" s="29" t="s">
        <v>79</v>
      </c>
    </row>
    <row r="466" spans="10:14">
      <c r="J466" s="96">
        <v>6</v>
      </c>
      <c r="K466" s="97"/>
      <c r="L466" s="98"/>
      <c r="M466" s="108"/>
      <c r="N466" s="28" t="s">
        <v>79</v>
      </c>
    </row>
    <row r="467" spans="10:14">
      <c r="J467" s="96">
        <v>6</v>
      </c>
      <c r="K467" s="97"/>
      <c r="L467" s="98"/>
      <c r="M467" s="108"/>
      <c r="N467" s="28" t="s">
        <v>80</v>
      </c>
    </row>
    <row r="468" spans="10:14">
      <c r="J468" s="96">
        <v>6</v>
      </c>
      <c r="K468" s="97"/>
      <c r="L468" s="98"/>
      <c r="M468" s="108"/>
      <c r="N468" s="28" t="s">
        <v>79</v>
      </c>
    </row>
    <row r="469" spans="10:14">
      <c r="J469" s="96">
        <v>6</v>
      </c>
      <c r="K469" s="97"/>
      <c r="L469" s="98"/>
      <c r="M469" s="108"/>
      <c r="N469" s="28" t="s">
        <v>80</v>
      </c>
    </row>
    <row r="470" spans="10:14">
      <c r="J470" s="96">
        <v>6</v>
      </c>
      <c r="K470" s="97"/>
      <c r="L470" s="98"/>
      <c r="M470" s="108"/>
      <c r="N470" s="28" t="s">
        <v>80</v>
      </c>
    </row>
    <row r="471" spans="10:14">
      <c r="J471" s="96">
        <v>6</v>
      </c>
      <c r="K471" s="97"/>
      <c r="L471" s="98"/>
      <c r="M471" s="108"/>
      <c r="N471" s="28" t="s">
        <v>80</v>
      </c>
    </row>
    <row r="472" spans="10:14">
      <c r="J472" s="96">
        <v>6</v>
      </c>
      <c r="K472" s="97"/>
      <c r="L472" s="98"/>
      <c r="M472" s="108"/>
      <c r="N472" s="28" t="s">
        <v>80</v>
      </c>
    </row>
    <row r="473" spans="10:14">
      <c r="J473" s="96">
        <v>6</v>
      </c>
      <c r="K473" s="97"/>
      <c r="L473" s="98"/>
      <c r="M473" s="108"/>
      <c r="N473" s="28" t="s">
        <v>80</v>
      </c>
    </row>
    <row r="474" spans="10:14">
      <c r="J474" s="96">
        <v>6</v>
      </c>
      <c r="K474" s="97"/>
      <c r="L474" s="98"/>
      <c r="M474" s="108"/>
      <c r="N474" s="28" t="s">
        <v>80</v>
      </c>
    </row>
    <row r="475" spans="10:14">
      <c r="J475" s="96">
        <v>6</v>
      </c>
      <c r="K475" s="97"/>
      <c r="L475" s="98"/>
      <c r="M475" s="108"/>
      <c r="N475" s="28" t="s">
        <v>80</v>
      </c>
    </row>
    <row r="476" spans="10:14">
      <c r="J476" s="96">
        <v>6</v>
      </c>
      <c r="K476" s="97"/>
      <c r="L476" s="98"/>
      <c r="M476" s="108"/>
      <c r="N476" s="28" t="s">
        <v>80</v>
      </c>
    </row>
    <row r="477" spans="10:14">
      <c r="J477" s="96">
        <v>6</v>
      </c>
      <c r="K477" s="97"/>
      <c r="L477" s="98"/>
      <c r="M477" s="108"/>
      <c r="N477" s="28" t="s">
        <v>79</v>
      </c>
    </row>
    <row r="478" spans="10:14">
      <c r="J478" s="96">
        <v>6</v>
      </c>
      <c r="K478" s="97"/>
      <c r="L478" s="98"/>
      <c r="M478" s="108"/>
      <c r="N478" s="28" t="s">
        <v>79</v>
      </c>
    </row>
    <row r="479" spans="10:14">
      <c r="J479" s="96">
        <v>6</v>
      </c>
      <c r="K479" s="97"/>
      <c r="L479" s="98"/>
      <c r="M479" s="108"/>
      <c r="N479" s="28" t="s">
        <v>80</v>
      </c>
    </row>
    <row r="480" spans="10:14">
      <c r="J480" s="96">
        <v>6</v>
      </c>
      <c r="K480" s="97"/>
      <c r="L480" s="98"/>
      <c r="M480" s="108"/>
      <c r="N480" s="28" t="s">
        <v>80</v>
      </c>
    </row>
    <row r="481" spans="10:14">
      <c r="J481" s="96">
        <v>6</v>
      </c>
      <c r="K481" s="97"/>
      <c r="L481" s="98"/>
      <c r="M481" s="108"/>
      <c r="N481" s="28" t="s">
        <v>80</v>
      </c>
    </row>
    <row r="482" spans="10:14">
      <c r="J482" s="96">
        <v>6</v>
      </c>
      <c r="K482" s="97"/>
      <c r="L482" s="98"/>
      <c r="M482" s="108"/>
      <c r="N482" s="28" t="s">
        <v>80</v>
      </c>
    </row>
    <row r="483" spans="10:14">
      <c r="J483" s="96">
        <v>6</v>
      </c>
      <c r="K483" s="97"/>
      <c r="L483" s="98"/>
      <c r="M483" s="108"/>
      <c r="N483" s="28" t="s">
        <v>80</v>
      </c>
    </row>
    <row r="484" spans="10:14">
      <c r="J484" s="96">
        <v>6</v>
      </c>
      <c r="K484" s="97"/>
      <c r="L484" s="98"/>
      <c r="M484" s="108"/>
      <c r="N484" s="28" t="s">
        <v>80</v>
      </c>
    </row>
    <row r="485" spans="10:14">
      <c r="J485" s="96">
        <v>6</v>
      </c>
      <c r="K485" s="97"/>
      <c r="L485" s="98"/>
      <c r="M485" s="108"/>
      <c r="N485" s="28" t="s">
        <v>80</v>
      </c>
    </row>
    <row r="486" spans="10:14">
      <c r="J486" s="96">
        <v>6</v>
      </c>
      <c r="K486" s="97"/>
      <c r="L486" s="98"/>
      <c r="M486" s="108"/>
      <c r="N486" s="28" t="s">
        <v>80</v>
      </c>
    </row>
    <row r="487" spans="10:14">
      <c r="J487" s="96">
        <v>6</v>
      </c>
      <c r="K487" s="97"/>
      <c r="L487" s="98"/>
      <c r="M487" s="108"/>
      <c r="N487" s="28" t="s">
        <v>79</v>
      </c>
    </row>
    <row r="488" spans="10:14">
      <c r="J488" s="96">
        <v>6</v>
      </c>
      <c r="K488" s="97"/>
      <c r="L488" s="98"/>
      <c r="M488" s="108"/>
      <c r="N488" s="28" t="s">
        <v>80</v>
      </c>
    </row>
    <row r="489" spans="10:14">
      <c r="J489" s="96">
        <v>6</v>
      </c>
      <c r="K489" s="97"/>
      <c r="L489" s="98"/>
      <c r="M489" s="108"/>
      <c r="N489" s="28" t="s">
        <v>79</v>
      </c>
    </row>
    <row r="490" spans="10:14">
      <c r="J490" s="96">
        <v>6</v>
      </c>
      <c r="K490" s="97"/>
      <c r="L490" s="98"/>
      <c r="M490" s="108"/>
      <c r="N490" s="28" t="s">
        <v>79</v>
      </c>
    </row>
    <row r="491" spans="10:14">
      <c r="J491" s="96">
        <v>6</v>
      </c>
      <c r="K491" s="97"/>
      <c r="L491" s="98"/>
      <c r="M491" s="108"/>
      <c r="N491" s="28" t="s">
        <v>80</v>
      </c>
    </row>
    <row r="492" spans="10:14">
      <c r="J492" s="96">
        <v>6</v>
      </c>
      <c r="K492" s="97"/>
      <c r="L492" s="98"/>
      <c r="M492" s="108"/>
      <c r="N492" s="28" t="s">
        <v>79</v>
      </c>
    </row>
    <row r="493" spans="10:14">
      <c r="J493" s="96">
        <v>6</v>
      </c>
      <c r="K493" s="97"/>
      <c r="L493" s="98"/>
      <c r="M493" s="108"/>
      <c r="N493" s="29" t="s">
        <v>79</v>
      </c>
    </row>
    <row r="494" spans="10:14">
      <c r="J494" s="96">
        <v>6</v>
      </c>
      <c r="K494" s="97"/>
      <c r="L494" s="98"/>
      <c r="M494" s="108"/>
      <c r="N494" s="28" t="s">
        <v>79</v>
      </c>
    </row>
    <row r="495" spans="10:14">
      <c r="J495" s="96">
        <v>6</v>
      </c>
      <c r="K495" s="97"/>
      <c r="L495" s="98"/>
      <c r="M495" s="108"/>
      <c r="N495" s="29" t="s">
        <v>80</v>
      </c>
    </row>
    <row r="496" spans="10:14">
      <c r="J496" s="96">
        <v>6</v>
      </c>
      <c r="K496" s="97"/>
      <c r="L496" s="98"/>
      <c r="M496" s="108"/>
      <c r="N496" s="29" t="s">
        <v>79</v>
      </c>
    </row>
    <row r="497" spans="10:14">
      <c r="J497" s="96">
        <v>6</v>
      </c>
      <c r="K497" s="97"/>
      <c r="L497" s="98"/>
      <c r="M497" s="108"/>
      <c r="N497" s="29" t="s">
        <v>79</v>
      </c>
    </row>
    <row r="498" spans="10:14">
      <c r="J498" s="96">
        <v>6</v>
      </c>
      <c r="K498" s="97"/>
      <c r="L498" s="98"/>
      <c r="M498" s="108"/>
      <c r="N498" s="29" t="s">
        <v>79</v>
      </c>
    </row>
    <row r="499" spans="10:14">
      <c r="J499" s="96">
        <v>6</v>
      </c>
      <c r="K499" s="97"/>
      <c r="L499" s="98"/>
      <c r="M499" s="108"/>
      <c r="N499" s="29" t="s">
        <v>79</v>
      </c>
    </row>
    <row r="500" spans="10:14">
      <c r="J500" s="96">
        <v>6</v>
      </c>
      <c r="K500" s="97"/>
      <c r="L500" s="98"/>
      <c r="M500" s="108"/>
      <c r="N500" s="29" t="s">
        <v>79</v>
      </c>
    </row>
    <row r="501" spans="10:14">
      <c r="J501" s="96">
        <v>6</v>
      </c>
      <c r="K501" s="97"/>
      <c r="L501" s="98"/>
      <c r="M501" s="108"/>
      <c r="N501" s="29" t="s">
        <v>79</v>
      </c>
    </row>
    <row r="502" spans="10:14">
      <c r="J502" s="96">
        <v>6</v>
      </c>
      <c r="K502" s="97"/>
      <c r="L502" s="98"/>
      <c r="M502" s="108"/>
      <c r="N502" s="29" t="s">
        <v>79</v>
      </c>
    </row>
    <row r="503" spans="10:14">
      <c r="J503" s="96">
        <v>6</v>
      </c>
      <c r="K503" s="97"/>
      <c r="L503" s="98"/>
      <c r="M503" s="108"/>
      <c r="N503" s="29" t="s">
        <v>79</v>
      </c>
    </row>
    <row r="504" spans="10:14">
      <c r="J504" s="96">
        <v>6</v>
      </c>
      <c r="K504" s="97"/>
      <c r="L504" s="98"/>
      <c r="M504" s="108"/>
      <c r="N504" s="29" t="s">
        <v>80</v>
      </c>
    </row>
    <row r="505" spans="10:14">
      <c r="J505" s="96">
        <v>6</v>
      </c>
      <c r="K505" s="97"/>
      <c r="L505" s="98"/>
      <c r="M505" s="108"/>
      <c r="N505" s="29" t="s">
        <v>80</v>
      </c>
    </row>
    <row r="506" spans="10:14">
      <c r="J506" s="96">
        <v>6</v>
      </c>
      <c r="K506" s="97"/>
      <c r="L506" s="98"/>
      <c r="M506" s="108"/>
      <c r="N506" s="29" t="s">
        <v>80</v>
      </c>
    </row>
    <row r="507" spans="10:14">
      <c r="J507" s="96">
        <v>6</v>
      </c>
      <c r="K507" s="97"/>
      <c r="L507" s="98"/>
      <c r="M507" s="108"/>
      <c r="N507" s="29" t="s">
        <v>79</v>
      </c>
    </row>
    <row r="508" spans="10:14">
      <c r="J508" s="96">
        <v>6</v>
      </c>
      <c r="K508" s="97"/>
      <c r="L508" s="98"/>
      <c r="M508" s="108"/>
      <c r="N508" s="29" t="s">
        <v>79</v>
      </c>
    </row>
    <row r="509" spans="10:14">
      <c r="J509" s="96">
        <v>6</v>
      </c>
      <c r="K509" s="97"/>
      <c r="L509" s="98"/>
      <c r="M509" s="108"/>
      <c r="N509" s="29" t="s">
        <v>80</v>
      </c>
    </row>
    <row r="510" spans="10:14">
      <c r="J510" s="96">
        <v>6</v>
      </c>
      <c r="K510" s="97"/>
      <c r="L510" s="98"/>
      <c r="M510" s="108"/>
      <c r="N510" s="29" t="s">
        <v>79</v>
      </c>
    </row>
    <row r="511" spans="10:14">
      <c r="J511" s="96">
        <v>6</v>
      </c>
      <c r="K511" s="97"/>
      <c r="L511" s="98"/>
      <c r="M511" s="108"/>
      <c r="N511" s="29" t="s">
        <v>79</v>
      </c>
    </row>
    <row r="512" spans="10:14">
      <c r="J512" s="96">
        <v>6</v>
      </c>
      <c r="K512" s="97"/>
      <c r="L512" s="98"/>
      <c r="M512" s="108"/>
      <c r="N512" s="29" t="s">
        <v>79</v>
      </c>
    </row>
    <row r="513" spans="10:14">
      <c r="J513" s="96">
        <v>6</v>
      </c>
      <c r="K513" s="97"/>
      <c r="L513" s="98"/>
      <c r="M513" s="108"/>
      <c r="N513" s="29" t="s">
        <v>79</v>
      </c>
    </row>
    <row r="514" spans="10:14">
      <c r="J514" s="96">
        <v>6</v>
      </c>
      <c r="K514" s="97"/>
      <c r="L514" s="98"/>
      <c r="M514" s="108"/>
      <c r="N514" s="29" t="s">
        <v>80</v>
      </c>
    </row>
    <row r="515" spans="10:14">
      <c r="J515" s="96">
        <v>6</v>
      </c>
      <c r="K515" s="97"/>
      <c r="L515" s="98"/>
      <c r="M515" s="108"/>
      <c r="N515" s="29" t="s">
        <v>80</v>
      </c>
    </row>
    <row r="516" spans="10:14">
      <c r="J516" s="96">
        <v>6</v>
      </c>
      <c r="K516" s="97"/>
      <c r="L516" s="98"/>
      <c r="M516" s="108"/>
      <c r="N516" s="29" t="s">
        <v>80</v>
      </c>
    </row>
    <row r="517" spans="10:14">
      <c r="J517" s="96">
        <v>6</v>
      </c>
      <c r="K517" s="97"/>
      <c r="L517" s="98"/>
      <c r="M517" s="108"/>
      <c r="N517" s="29" t="s">
        <v>80</v>
      </c>
    </row>
    <row r="518" spans="10:14">
      <c r="J518" s="96">
        <v>6</v>
      </c>
      <c r="K518" s="97"/>
      <c r="L518" s="98"/>
      <c r="M518" s="108"/>
      <c r="N518" s="29" t="s">
        <v>79</v>
      </c>
    </row>
    <row r="519" spans="10:14">
      <c r="J519" s="96">
        <v>6</v>
      </c>
      <c r="K519" s="97"/>
      <c r="L519" s="98"/>
      <c r="M519" s="108"/>
      <c r="N519" s="29" t="s">
        <v>80</v>
      </c>
    </row>
    <row r="520" spans="10:14">
      <c r="J520" s="96">
        <v>6</v>
      </c>
      <c r="K520" s="97"/>
      <c r="L520" s="98"/>
      <c r="M520" s="108"/>
      <c r="N520" s="29" t="s">
        <v>80</v>
      </c>
    </row>
    <row r="521" spans="10:14">
      <c r="J521" s="96">
        <v>6</v>
      </c>
      <c r="K521" s="97"/>
      <c r="L521" s="98"/>
      <c r="M521" s="108"/>
      <c r="N521" s="29" t="s">
        <v>80</v>
      </c>
    </row>
    <row r="522" spans="10:14">
      <c r="J522" s="96">
        <v>6</v>
      </c>
      <c r="K522" s="97"/>
      <c r="L522" s="98"/>
      <c r="M522" s="108"/>
      <c r="N522" s="28" t="s">
        <v>80</v>
      </c>
    </row>
    <row r="523" spans="10:14">
      <c r="J523" s="96">
        <v>6</v>
      </c>
      <c r="K523" s="97"/>
      <c r="L523" s="98"/>
      <c r="M523" s="108"/>
      <c r="N523" s="28" t="s">
        <v>79</v>
      </c>
    </row>
    <row r="524" spans="10:14">
      <c r="J524" s="96">
        <v>6</v>
      </c>
      <c r="K524" s="97"/>
      <c r="L524" s="98"/>
      <c r="M524" s="108"/>
      <c r="N524" s="28" t="s">
        <v>79</v>
      </c>
    </row>
    <row r="525" spans="10:14">
      <c r="J525" s="96">
        <v>6</v>
      </c>
      <c r="K525" s="97"/>
      <c r="L525" s="98"/>
      <c r="M525" s="108"/>
      <c r="N525" s="28" t="s">
        <v>79</v>
      </c>
    </row>
    <row r="526" spans="10:14">
      <c r="J526" s="96">
        <v>6</v>
      </c>
      <c r="K526" s="97"/>
      <c r="L526" s="98"/>
      <c r="M526" s="108"/>
      <c r="N526" s="28" t="s">
        <v>80</v>
      </c>
    </row>
    <row r="527" spans="10:14">
      <c r="J527" s="96">
        <v>6</v>
      </c>
      <c r="K527" s="97"/>
      <c r="L527" s="98"/>
      <c r="M527" s="108"/>
      <c r="N527" s="28" t="s">
        <v>80</v>
      </c>
    </row>
    <row r="528" spans="10:14">
      <c r="J528" s="96">
        <v>6</v>
      </c>
      <c r="K528" s="97"/>
      <c r="L528" s="98"/>
      <c r="M528" s="108"/>
      <c r="N528" s="28" t="s">
        <v>79</v>
      </c>
    </row>
    <row r="529" spans="10:14">
      <c r="J529" s="96">
        <v>7</v>
      </c>
      <c r="K529" s="97"/>
      <c r="L529" s="98"/>
      <c r="M529" s="108"/>
      <c r="N529" s="28" t="s">
        <v>79</v>
      </c>
    </row>
    <row r="530" spans="10:14">
      <c r="J530" s="96">
        <v>7</v>
      </c>
      <c r="K530" s="97"/>
      <c r="L530" s="98"/>
      <c r="M530" s="108"/>
      <c r="N530" s="28" t="s">
        <v>79</v>
      </c>
    </row>
    <row r="531" spans="10:14">
      <c r="J531" s="96">
        <v>7</v>
      </c>
      <c r="K531" s="97"/>
      <c r="L531" s="98"/>
      <c r="M531" s="108"/>
      <c r="N531" s="28" t="s">
        <v>79</v>
      </c>
    </row>
    <row r="532" spans="10:14">
      <c r="J532" s="96">
        <v>7</v>
      </c>
      <c r="K532" s="97"/>
      <c r="L532" s="98"/>
      <c r="M532" s="108"/>
      <c r="N532" s="28" t="s">
        <v>80</v>
      </c>
    </row>
    <row r="533" spans="10:14">
      <c r="J533" s="96">
        <v>7</v>
      </c>
      <c r="K533" s="97"/>
      <c r="L533" s="98"/>
      <c r="M533" s="108"/>
      <c r="N533" s="29" t="s">
        <v>80</v>
      </c>
    </row>
    <row r="534" spans="10:14">
      <c r="J534" s="96">
        <v>7</v>
      </c>
      <c r="K534" s="97"/>
      <c r="L534" s="98"/>
      <c r="M534" s="108"/>
      <c r="N534" s="28" t="s">
        <v>79</v>
      </c>
    </row>
    <row r="535" spans="10:14">
      <c r="J535" s="96">
        <v>7</v>
      </c>
      <c r="K535" s="97"/>
      <c r="L535" s="98"/>
      <c r="M535" s="108"/>
      <c r="N535" s="28" t="s">
        <v>79</v>
      </c>
    </row>
    <row r="536" spans="10:14">
      <c r="J536" s="96">
        <v>7</v>
      </c>
      <c r="K536" s="97"/>
      <c r="L536" s="98"/>
      <c r="M536" s="108"/>
      <c r="N536" s="28" t="s">
        <v>79</v>
      </c>
    </row>
    <row r="537" spans="10:14">
      <c r="J537" s="96">
        <v>7</v>
      </c>
      <c r="K537" s="97"/>
      <c r="L537" s="98"/>
      <c r="M537" s="108"/>
      <c r="N537" s="28" t="s">
        <v>80</v>
      </c>
    </row>
    <row r="538" spans="10:14">
      <c r="J538" s="96">
        <v>7</v>
      </c>
      <c r="K538" s="97"/>
      <c r="L538" s="98"/>
      <c r="M538" s="108"/>
      <c r="N538" s="28" t="s">
        <v>79</v>
      </c>
    </row>
    <row r="539" spans="10:14">
      <c r="J539" s="96">
        <v>7</v>
      </c>
      <c r="K539" s="97"/>
      <c r="L539" s="98"/>
      <c r="M539" s="108"/>
      <c r="N539" s="28" t="s">
        <v>80</v>
      </c>
    </row>
    <row r="540" spans="10:14">
      <c r="J540" s="96">
        <v>7</v>
      </c>
      <c r="K540" s="97"/>
      <c r="L540" s="98"/>
      <c r="M540" s="108"/>
      <c r="N540" s="28" t="s">
        <v>80</v>
      </c>
    </row>
    <row r="541" spans="10:14">
      <c r="J541" s="96">
        <v>7</v>
      </c>
      <c r="K541" s="97"/>
      <c r="L541" s="98"/>
      <c r="M541" s="108"/>
      <c r="N541" s="28" t="s">
        <v>80</v>
      </c>
    </row>
    <row r="542" spans="10:14">
      <c r="J542" s="96">
        <v>7</v>
      </c>
      <c r="K542" s="97"/>
      <c r="L542" s="98"/>
      <c r="M542" s="108"/>
      <c r="N542" s="28" t="s">
        <v>79</v>
      </c>
    </row>
    <row r="543" spans="10:14">
      <c r="J543" s="96">
        <v>7</v>
      </c>
      <c r="K543" s="97"/>
      <c r="L543" s="98"/>
      <c r="M543" s="108"/>
      <c r="N543" s="28" t="s">
        <v>80</v>
      </c>
    </row>
    <row r="544" spans="10:14">
      <c r="J544" s="96">
        <v>7</v>
      </c>
      <c r="K544" s="97"/>
      <c r="L544" s="98"/>
      <c r="M544" s="108"/>
      <c r="N544" s="28" t="s">
        <v>79</v>
      </c>
    </row>
    <row r="545" spans="10:14">
      <c r="J545" s="96">
        <v>7</v>
      </c>
      <c r="K545" s="97"/>
      <c r="L545" s="98"/>
      <c r="M545" s="108"/>
      <c r="N545" s="28" t="s">
        <v>79</v>
      </c>
    </row>
    <row r="546" spans="10:14">
      <c r="J546" s="96">
        <v>7</v>
      </c>
      <c r="K546" s="97"/>
      <c r="L546" s="98"/>
      <c r="M546" s="108"/>
      <c r="N546" s="28" t="s">
        <v>80</v>
      </c>
    </row>
    <row r="547" spans="10:14">
      <c r="J547" s="96">
        <v>7</v>
      </c>
      <c r="K547" s="97"/>
      <c r="L547" s="98"/>
      <c r="M547" s="108"/>
      <c r="N547" s="28" t="s">
        <v>79</v>
      </c>
    </row>
    <row r="548" spans="10:14">
      <c r="J548" s="96">
        <v>7</v>
      </c>
      <c r="K548" s="97"/>
      <c r="L548" s="98"/>
      <c r="M548" s="108"/>
      <c r="N548" s="29" t="s">
        <v>80</v>
      </c>
    </row>
    <row r="549" spans="10:14">
      <c r="J549" s="96">
        <v>7</v>
      </c>
      <c r="K549" s="97"/>
      <c r="L549" s="98"/>
      <c r="M549" s="108"/>
      <c r="N549" s="28" t="s">
        <v>79</v>
      </c>
    </row>
    <row r="550" spans="10:14">
      <c r="J550" s="96">
        <v>7</v>
      </c>
      <c r="K550" s="97"/>
      <c r="L550" s="98"/>
      <c r="M550" s="108"/>
      <c r="N550" s="28" t="s">
        <v>79</v>
      </c>
    </row>
    <row r="551" spans="10:14">
      <c r="J551" s="96">
        <v>7</v>
      </c>
      <c r="K551" s="97"/>
      <c r="L551" s="98"/>
      <c r="M551" s="108"/>
      <c r="N551" s="28" t="s">
        <v>79</v>
      </c>
    </row>
    <row r="552" spans="10:14">
      <c r="J552" s="96">
        <v>7</v>
      </c>
      <c r="K552" s="97"/>
      <c r="L552" s="98"/>
      <c r="M552" s="108"/>
      <c r="N552" s="28" t="s">
        <v>80</v>
      </c>
    </row>
    <row r="553" spans="10:14">
      <c r="J553" s="96">
        <v>7</v>
      </c>
      <c r="K553" s="97"/>
      <c r="L553" s="98"/>
      <c r="M553" s="108"/>
      <c r="N553" s="28" t="s">
        <v>79</v>
      </c>
    </row>
    <row r="554" spans="10:14">
      <c r="J554" s="96">
        <v>7</v>
      </c>
      <c r="K554" s="97"/>
      <c r="L554" s="98"/>
      <c r="M554" s="108"/>
      <c r="N554" s="28" t="s">
        <v>79</v>
      </c>
    </row>
    <row r="555" spans="10:14">
      <c r="J555" s="96">
        <v>7</v>
      </c>
      <c r="K555" s="97"/>
      <c r="L555" s="98"/>
      <c r="M555" s="108"/>
      <c r="N555" s="28" t="s">
        <v>79</v>
      </c>
    </row>
    <row r="556" spans="10:14">
      <c r="J556" s="96">
        <v>7</v>
      </c>
      <c r="K556" s="97"/>
      <c r="L556" s="98"/>
      <c r="M556" s="108"/>
      <c r="N556" s="28" t="s">
        <v>80</v>
      </c>
    </row>
    <row r="557" spans="10:14">
      <c r="J557" s="96">
        <v>7</v>
      </c>
      <c r="K557" s="97"/>
      <c r="L557" s="98"/>
      <c r="M557" s="108"/>
      <c r="N557" s="28" t="s">
        <v>79</v>
      </c>
    </row>
    <row r="558" spans="10:14">
      <c r="J558" s="96">
        <v>7</v>
      </c>
      <c r="K558" s="97"/>
      <c r="L558" s="98"/>
      <c r="M558" s="108"/>
      <c r="N558" s="28" t="s">
        <v>79</v>
      </c>
    </row>
    <row r="559" spans="10:14">
      <c r="J559" s="96">
        <v>7</v>
      </c>
      <c r="K559" s="97"/>
      <c r="L559" s="98"/>
      <c r="M559" s="108"/>
      <c r="N559" s="28" t="s">
        <v>80</v>
      </c>
    </row>
    <row r="560" spans="10:14">
      <c r="J560" s="96">
        <v>7</v>
      </c>
      <c r="K560" s="97"/>
      <c r="L560" s="98"/>
      <c r="M560" s="108"/>
      <c r="N560" s="28" t="s">
        <v>79</v>
      </c>
    </row>
    <row r="561" spans="10:14">
      <c r="J561" s="96">
        <v>7</v>
      </c>
      <c r="K561" s="97"/>
      <c r="L561" s="98"/>
      <c r="M561" s="108"/>
      <c r="N561" s="28" t="s">
        <v>79</v>
      </c>
    </row>
    <row r="562" spans="10:14">
      <c r="J562" s="96">
        <v>7</v>
      </c>
      <c r="K562" s="97"/>
      <c r="L562" s="98"/>
      <c r="M562" s="108"/>
      <c r="N562" s="28" t="s">
        <v>80</v>
      </c>
    </row>
    <row r="563" spans="10:14">
      <c r="J563" s="96">
        <v>7</v>
      </c>
      <c r="K563" s="97"/>
      <c r="L563" s="98"/>
      <c r="M563" s="108"/>
      <c r="N563" s="28" t="s">
        <v>80</v>
      </c>
    </row>
    <row r="564" spans="10:14">
      <c r="J564" s="96">
        <v>7</v>
      </c>
      <c r="K564" s="97"/>
      <c r="L564" s="98"/>
      <c r="M564" s="108"/>
      <c r="N564" s="28" t="s">
        <v>80</v>
      </c>
    </row>
    <row r="565" spans="10:14">
      <c r="J565" s="96">
        <v>7</v>
      </c>
      <c r="K565" s="97"/>
      <c r="L565" s="98"/>
      <c r="M565" s="108"/>
      <c r="N565" s="28" t="s">
        <v>80</v>
      </c>
    </row>
    <row r="566" spans="10:14">
      <c r="J566" s="96">
        <v>7</v>
      </c>
      <c r="K566" s="97"/>
      <c r="L566" s="98"/>
      <c r="M566" s="108"/>
      <c r="N566" s="29" t="s">
        <v>80</v>
      </c>
    </row>
    <row r="567" spans="10:14">
      <c r="J567" s="96">
        <v>7</v>
      </c>
      <c r="K567" s="97"/>
      <c r="L567" s="98"/>
      <c r="M567" s="108"/>
      <c r="N567" s="29" t="s">
        <v>80</v>
      </c>
    </row>
    <row r="568" spans="10:14">
      <c r="J568" s="96">
        <v>7</v>
      </c>
      <c r="K568" s="97"/>
      <c r="L568" s="98"/>
      <c r="M568" s="108"/>
      <c r="N568" s="29" t="s">
        <v>80</v>
      </c>
    </row>
    <row r="569" spans="10:14">
      <c r="J569" s="96">
        <v>7</v>
      </c>
      <c r="K569" s="97"/>
      <c r="L569" s="98"/>
      <c r="M569" s="108"/>
      <c r="N569" s="29" t="s">
        <v>79</v>
      </c>
    </row>
    <row r="570" spans="10:14">
      <c r="J570" s="96">
        <v>7</v>
      </c>
      <c r="K570" s="97"/>
      <c r="L570" s="98"/>
      <c r="M570" s="108"/>
      <c r="N570" s="29" t="s">
        <v>79</v>
      </c>
    </row>
    <row r="571" spans="10:14">
      <c r="J571" s="96">
        <v>7</v>
      </c>
      <c r="K571" s="97"/>
      <c r="L571" s="98"/>
      <c r="M571" s="108"/>
      <c r="N571" s="29" t="s">
        <v>80</v>
      </c>
    </row>
    <row r="572" spans="10:14">
      <c r="J572" s="96">
        <v>7</v>
      </c>
      <c r="K572" s="97"/>
      <c r="L572" s="98"/>
      <c r="M572" s="108"/>
      <c r="N572" s="29" t="s">
        <v>79</v>
      </c>
    </row>
    <row r="573" spans="10:14">
      <c r="J573" s="96">
        <v>7</v>
      </c>
      <c r="K573" s="97"/>
      <c r="L573" s="98"/>
      <c r="M573" s="108"/>
      <c r="N573" s="29" t="s">
        <v>79</v>
      </c>
    </row>
    <row r="574" spans="10:14">
      <c r="J574" s="96">
        <v>7</v>
      </c>
      <c r="K574" s="97"/>
      <c r="L574" s="98"/>
      <c r="M574" s="108"/>
      <c r="N574" s="29" t="s">
        <v>80</v>
      </c>
    </row>
    <row r="575" spans="10:14">
      <c r="J575" s="96">
        <v>7</v>
      </c>
      <c r="K575" s="97"/>
      <c r="L575" s="98"/>
      <c r="M575" s="108"/>
      <c r="N575" s="29" t="s">
        <v>79</v>
      </c>
    </row>
    <row r="576" spans="10:14">
      <c r="J576" s="96">
        <v>7</v>
      </c>
      <c r="K576" s="97"/>
      <c r="L576" s="98"/>
      <c r="M576" s="108"/>
      <c r="N576" s="29" t="s">
        <v>79</v>
      </c>
    </row>
    <row r="577" spans="10:14">
      <c r="J577" s="96">
        <v>7</v>
      </c>
      <c r="K577" s="97"/>
      <c r="L577" s="98"/>
      <c r="M577" s="108"/>
      <c r="N577" s="29" t="s">
        <v>79</v>
      </c>
    </row>
    <row r="578" spans="10:14">
      <c r="J578" s="96">
        <v>7</v>
      </c>
      <c r="K578" s="97"/>
      <c r="L578" s="98"/>
      <c r="M578" s="108"/>
      <c r="N578" s="29" t="s">
        <v>80</v>
      </c>
    </row>
    <row r="579" spans="10:14">
      <c r="J579" s="96">
        <v>7</v>
      </c>
      <c r="K579" s="97"/>
      <c r="L579" s="98"/>
      <c r="M579" s="108"/>
      <c r="N579" s="29" t="s">
        <v>80</v>
      </c>
    </row>
    <row r="580" spans="10:14">
      <c r="J580" s="96">
        <v>7</v>
      </c>
      <c r="K580" s="97"/>
      <c r="L580" s="98"/>
      <c r="M580" s="108"/>
      <c r="N580" s="29" t="s">
        <v>79</v>
      </c>
    </row>
    <row r="581" spans="10:14">
      <c r="J581" s="96">
        <v>7</v>
      </c>
      <c r="K581" s="97"/>
      <c r="L581" s="98"/>
      <c r="M581" s="108"/>
      <c r="N581" s="29" t="s">
        <v>79</v>
      </c>
    </row>
    <row r="582" spans="10:14">
      <c r="J582" s="96">
        <v>7</v>
      </c>
      <c r="K582" s="97"/>
      <c r="L582" s="98"/>
      <c r="M582" s="108"/>
      <c r="N582" s="29" t="s">
        <v>79</v>
      </c>
    </row>
    <row r="583" spans="10:14">
      <c r="J583" s="96">
        <v>7</v>
      </c>
      <c r="K583" s="97"/>
      <c r="L583" s="98"/>
      <c r="M583" s="108"/>
      <c r="N583" s="29" t="s">
        <v>79</v>
      </c>
    </row>
    <row r="584" spans="10:14">
      <c r="J584" s="96">
        <v>7</v>
      </c>
      <c r="K584" s="97"/>
      <c r="L584" s="98"/>
      <c r="M584" s="108"/>
      <c r="N584" s="29" t="s">
        <v>79</v>
      </c>
    </row>
    <row r="585" spans="10:14">
      <c r="J585" s="96">
        <v>7</v>
      </c>
      <c r="K585" s="97"/>
      <c r="L585" s="98"/>
      <c r="M585" s="108"/>
      <c r="N585" s="29" t="s">
        <v>79</v>
      </c>
    </row>
    <row r="586" spans="10:14">
      <c r="J586" s="96">
        <v>7</v>
      </c>
      <c r="K586" s="97"/>
      <c r="L586" s="98"/>
      <c r="M586" s="108"/>
      <c r="N586" s="29" t="s">
        <v>79</v>
      </c>
    </row>
    <row r="587" spans="10:14">
      <c r="J587" s="96">
        <v>7</v>
      </c>
      <c r="K587" s="97"/>
      <c r="L587" s="98"/>
      <c r="M587" s="108"/>
      <c r="N587" s="29" t="s">
        <v>79</v>
      </c>
    </row>
    <row r="588" spans="10:14">
      <c r="J588" s="96">
        <v>7</v>
      </c>
      <c r="K588" s="97"/>
      <c r="L588" s="98"/>
      <c r="M588" s="108"/>
      <c r="N588" s="29" t="s">
        <v>80</v>
      </c>
    </row>
    <row r="589" spans="10:14">
      <c r="J589" s="96">
        <v>7</v>
      </c>
      <c r="K589" s="97"/>
      <c r="L589" s="98"/>
      <c r="M589" s="108"/>
      <c r="N589" s="29" t="s">
        <v>80</v>
      </c>
    </row>
    <row r="590" spans="10:14">
      <c r="J590" s="96">
        <v>7</v>
      </c>
      <c r="K590" s="97"/>
      <c r="L590" s="98"/>
      <c r="M590" s="108"/>
      <c r="N590" s="29" t="s">
        <v>79</v>
      </c>
    </row>
    <row r="591" spans="10:14">
      <c r="J591" s="96">
        <v>7</v>
      </c>
      <c r="K591" s="97"/>
      <c r="L591" s="98"/>
      <c r="M591" s="108"/>
      <c r="N591" s="29" t="s">
        <v>80</v>
      </c>
    </row>
    <row r="592" spans="10:14">
      <c r="J592" s="96">
        <v>7</v>
      </c>
      <c r="K592" s="97"/>
      <c r="L592" s="98"/>
      <c r="M592" s="108"/>
      <c r="N592" s="29" t="s">
        <v>80</v>
      </c>
    </row>
    <row r="593" spans="10:14">
      <c r="J593" s="96">
        <v>7</v>
      </c>
      <c r="K593" s="97"/>
      <c r="L593" s="98"/>
      <c r="M593" s="108"/>
      <c r="N593" s="29" t="s">
        <v>80</v>
      </c>
    </row>
    <row r="594" spans="10:14">
      <c r="J594" s="96">
        <v>7</v>
      </c>
      <c r="K594" s="97"/>
      <c r="L594" s="98"/>
      <c r="M594" s="108"/>
      <c r="N594" s="29" t="s">
        <v>80</v>
      </c>
    </row>
    <row r="595" spans="10:14">
      <c r="J595" s="96">
        <v>7</v>
      </c>
      <c r="K595" s="97"/>
      <c r="L595" s="98"/>
      <c r="M595" s="108"/>
      <c r="N595" s="29" t="s">
        <v>80</v>
      </c>
    </row>
    <row r="596" spans="10:14">
      <c r="J596" s="96">
        <v>7</v>
      </c>
      <c r="K596" s="97"/>
      <c r="L596" s="98"/>
      <c r="M596" s="108"/>
      <c r="N596" s="29" t="s">
        <v>79</v>
      </c>
    </row>
    <row r="597" spans="10:14">
      <c r="J597" s="96">
        <v>7</v>
      </c>
      <c r="K597" s="97"/>
      <c r="L597" s="98"/>
      <c r="M597" s="108"/>
      <c r="N597" s="29" t="s">
        <v>80</v>
      </c>
    </row>
    <row r="598" spans="10:14">
      <c r="J598" s="96">
        <v>7</v>
      </c>
      <c r="K598" s="97"/>
      <c r="L598" s="98"/>
      <c r="M598" s="108"/>
      <c r="N598" s="29" t="s">
        <v>80</v>
      </c>
    </row>
    <row r="599" spans="10:14">
      <c r="J599" s="96">
        <v>7</v>
      </c>
      <c r="K599" s="97"/>
      <c r="L599" s="98"/>
      <c r="M599" s="108"/>
      <c r="N599" s="29" t="s">
        <v>80</v>
      </c>
    </row>
    <row r="600" spans="10:14">
      <c r="J600" s="96">
        <v>7</v>
      </c>
      <c r="K600" s="97"/>
      <c r="L600" s="98"/>
      <c r="M600" s="108"/>
      <c r="N600" s="29" t="s">
        <v>79</v>
      </c>
    </row>
    <row r="601" spans="10:14">
      <c r="J601" s="96">
        <v>7</v>
      </c>
      <c r="K601" s="97"/>
      <c r="L601" s="98"/>
      <c r="M601" s="108"/>
      <c r="N601" s="29" t="s">
        <v>80</v>
      </c>
    </row>
    <row r="602" spans="10:14">
      <c r="J602" s="96">
        <v>7</v>
      </c>
      <c r="K602" s="97"/>
      <c r="L602" s="98"/>
      <c r="M602" s="108"/>
      <c r="N602" s="29" t="s">
        <v>79</v>
      </c>
    </row>
    <row r="603" spans="10:14">
      <c r="J603" s="96">
        <v>7</v>
      </c>
      <c r="K603" s="97"/>
      <c r="L603" s="98"/>
      <c r="M603" s="108"/>
      <c r="N603" s="29" t="s">
        <v>80</v>
      </c>
    </row>
    <row r="604" spans="10:14">
      <c r="J604" s="96">
        <v>7</v>
      </c>
      <c r="K604" s="97"/>
      <c r="L604" s="98"/>
      <c r="M604" s="108"/>
      <c r="N604" s="29" t="s">
        <v>80</v>
      </c>
    </row>
    <row r="605" spans="10:14">
      <c r="J605" s="96">
        <v>7</v>
      </c>
      <c r="K605" s="97"/>
      <c r="L605" s="98"/>
      <c r="M605" s="108"/>
      <c r="N605" s="29" t="s">
        <v>80</v>
      </c>
    </row>
    <row r="606" spans="10:14">
      <c r="J606" s="96">
        <v>7</v>
      </c>
      <c r="K606" s="97"/>
      <c r="L606" s="98"/>
      <c r="M606" s="108"/>
      <c r="N606" s="28" t="s">
        <v>79</v>
      </c>
    </row>
    <row r="607" spans="10:14">
      <c r="J607" s="96">
        <v>7</v>
      </c>
      <c r="K607" s="97"/>
      <c r="L607" s="98"/>
      <c r="M607" s="108"/>
      <c r="N607" s="28" t="s">
        <v>79</v>
      </c>
    </row>
    <row r="608" spans="10:14">
      <c r="J608" s="96">
        <v>7</v>
      </c>
      <c r="K608" s="97"/>
      <c r="L608" s="98"/>
      <c r="M608" s="108"/>
      <c r="N608" s="28" t="s">
        <v>80</v>
      </c>
    </row>
    <row r="609" spans="10:14">
      <c r="J609" s="96">
        <v>7</v>
      </c>
      <c r="K609" s="97"/>
      <c r="L609" s="98"/>
      <c r="M609" s="108"/>
      <c r="N609" s="28" t="s">
        <v>79</v>
      </c>
    </row>
    <row r="610" spans="10:14">
      <c r="J610" s="96">
        <v>7</v>
      </c>
      <c r="K610" s="97"/>
      <c r="L610" s="98"/>
      <c r="M610" s="108"/>
      <c r="N610" s="28" t="s">
        <v>79</v>
      </c>
    </row>
    <row r="611" spans="10:14">
      <c r="J611" s="96">
        <v>7</v>
      </c>
      <c r="K611" s="97"/>
      <c r="L611" s="98"/>
      <c r="M611" s="108"/>
      <c r="N611" s="28" t="s">
        <v>80</v>
      </c>
    </row>
    <row r="612" spans="10:14">
      <c r="J612" s="96">
        <v>7</v>
      </c>
      <c r="K612" s="97"/>
      <c r="L612" s="98"/>
      <c r="M612" s="108"/>
      <c r="N612" s="29" t="s">
        <v>80</v>
      </c>
    </row>
    <row r="613" spans="10:14">
      <c r="J613" s="96">
        <v>7</v>
      </c>
      <c r="K613" s="97"/>
      <c r="L613" s="98"/>
      <c r="M613" s="108"/>
      <c r="N613" s="28" t="s">
        <v>80</v>
      </c>
    </row>
    <row r="614" spans="10:14">
      <c r="J614" s="96">
        <v>7</v>
      </c>
      <c r="K614" s="97"/>
      <c r="L614" s="98"/>
      <c r="M614" s="108"/>
      <c r="N614" s="28" t="s">
        <v>79</v>
      </c>
    </row>
    <row r="615" spans="10:14">
      <c r="J615" s="96">
        <v>8</v>
      </c>
      <c r="K615" s="97"/>
      <c r="L615" s="98"/>
      <c r="M615" s="108"/>
      <c r="N615" s="29" t="s">
        <v>80</v>
      </c>
    </row>
    <row r="616" spans="10:14">
      <c r="J616" s="96">
        <v>8</v>
      </c>
      <c r="K616" s="97"/>
      <c r="L616" s="98"/>
      <c r="M616" s="108"/>
      <c r="N616" s="28" t="s">
        <v>79</v>
      </c>
    </row>
    <row r="617" spans="10:14">
      <c r="J617" s="96">
        <v>8</v>
      </c>
      <c r="K617" s="97"/>
      <c r="L617" s="98"/>
      <c r="M617" s="108"/>
      <c r="N617" s="28" t="s">
        <v>79</v>
      </c>
    </row>
    <row r="618" spans="10:14">
      <c r="J618" s="96">
        <v>8</v>
      </c>
      <c r="K618" s="97"/>
      <c r="L618" s="98"/>
      <c r="M618" s="108"/>
      <c r="N618" s="28" t="s">
        <v>79</v>
      </c>
    </row>
    <row r="619" spans="10:14">
      <c r="J619" s="96">
        <v>8</v>
      </c>
      <c r="K619" s="97"/>
      <c r="L619" s="98"/>
      <c r="M619" s="108"/>
      <c r="N619" s="28" t="s">
        <v>79</v>
      </c>
    </row>
    <row r="620" spans="10:14">
      <c r="J620" s="96">
        <v>8</v>
      </c>
      <c r="K620" s="97"/>
      <c r="L620" s="98"/>
      <c r="M620" s="108"/>
      <c r="N620" s="28" t="s">
        <v>79</v>
      </c>
    </row>
    <row r="621" spans="10:14">
      <c r="J621" s="96">
        <v>8</v>
      </c>
      <c r="K621" s="97"/>
      <c r="L621" s="98"/>
      <c r="M621" s="108"/>
      <c r="N621" s="29" t="s">
        <v>80</v>
      </c>
    </row>
    <row r="622" spans="10:14">
      <c r="J622" s="96">
        <v>8</v>
      </c>
      <c r="K622" s="97"/>
      <c r="L622" s="98"/>
      <c r="M622" s="108"/>
      <c r="N622" s="28" t="s">
        <v>79</v>
      </c>
    </row>
    <row r="623" spans="10:14">
      <c r="J623" s="96">
        <v>8</v>
      </c>
      <c r="K623" s="97"/>
      <c r="L623" s="98"/>
      <c r="M623" s="108"/>
      <c r="N623" s="28" t="s">
        <v>79</v>
      </c>
    </row>
    <row r="624" spans="10:14">
      <c r="J624" s="96">
        <v>8</v>
      </c>
      <c r="K624" s="97"/>
      <c r="L624" s="98"/>
      <c r="M624" s="108"/>
      <c r="N624" s="28" t="s">
        <v>79</v>
      </c>
    </row>
    <row r="625" spans="10:14">
      <c r="J625" s="96">
        <v>8</v>
      </c>
      <c r="K625" s="97"/>
      <c r="L625" s="98"/>
      <c r="M625" s="108"/>
      <c r="N625" s="28" t="s">
        <v>80</v>
      </c>
    </row>
    <row r="626" spans="10:14">
      <c r="J626" s="96">
        <v>8</v>
      </c>
      <c r="K626" s="97"/>
      <c r="L626" s="98"/>
      <c r="M626" s="108"/>
      <c r="N626" s="28" t="s">
        <v>79</v>
      </c>
    </row>
    <row r="627" spans="10:14">
      <c r="J627" s="96">
        <v>8</v>
      </c>
      <c r="K627" s="97"/>
      <c r="L627" s="98"/>
      <c r="M627" s="108"/>
      <c r="N627" s="28" t="s">
        <v>80</v>
      </c>
    </row>
    <row r="628" spans="10:14">
      <c r="J628" s="96">
        <v>8</v>
      </c>
      <c r="K628" s="97"/>
      <c r="L628" s="98"/>
      <c r="M628" s="108"/>
      <c r="N628" s="28" t="s">
        <v>80</v>
      </c>
    </row>
    <row r="629" spans="10:14">
      <c r="J629" s="96">
        <v>8</v>
      </c>
      <c r="K629" s="97"/>
      <c r="L629" s="98"/>
      <c r="M629" s="108"/>
      <c r="N629" s="28" t="s">
        <v>80</v>
      </c>
    </row>
    <row r="630" spans="10:14">
      <c r="J630" s="96">
        <v>8</v>
      </c>
      <c r="K630" s="97"/>
      <c r="L630" s="98"/>
      <c r="M630" s="108"/>
      <c r="N630" s="28" t="s">
        <v>79</v>
      </c>
    </row>
    <row r="631" spans="10:14">
      <c r="J631" s="96">
        <v>8</v>
      </c>
      <c r="K631" s="97"/>
      <c r="L631" s="98"/>
      <c r="M631" s="108"/>
      <c r="N631" s="28" t="s">
        <v>79</v>
      </c>
    </row>
    <row r="632" spans="10:14">
      <c r="J632" s="96">
        <v>8</v>
      </c>
      <c r="K632" s="97"/>
      <c r="L632" s="98"/>
      <c r="M632" s="108"/>
      <c r="N632" s="28" t="s">
        <v>79</v>
      </c>
    </row>
    <row r="633" spans="10:14">
      <c r="J633" s="96">
        <v>8</v>
      </c>
      <c r="K633" s="97"/>
      <c r="L633" s="98"/>
      <c r="M633" s="108"/>
      <c r="N633" s="28" t="s">
        <v>80</v>
      </c>
    </row>
    <row r="634" spans="10:14">
      <c r="J634" s="96">
        <v>8</v>
      </c>
      <c r="K634" s="97"/>
      <c r="L634" s="98"/>
      <c r="M634" s="108"/>
      <c r="N634" s="28" t="s">
        <v>79</v>
      </c>
    </row>
    <row r="635" spans="10:14">
      <c r="J635" s="96">
        <v>8</v>
      </c>
      <c r="K635" s="97"/>
      <c r="L635" s="98"/>
      <c r="M635" s="108"/>
      <c r="N635" s="28" t="s">
        <v>79</v>
      </c>
    </row>
    <row r="636" spans="10:14">
      <c r="J636" s="96">
        <v>8</v>
      </c>
      <c r="K636" s="97"/>
      <c r="L636" s="98"/>
      <c r="M636" s="108"/>
      <c r="N636" s="28" t="s">
        <v>79</v>
      </c>
    </row>
    <row r="637" spans="10:14">
      <c r="J637" s="96">
        <v>8</v>
      </c>
      <c r="K637" s="97"/>
      <c r="L637" s="98"/>
      <c r="M637" s="108"/>
      <c r="N637" s="28" t="s">
        <v>79</v>
      </c>
    </row>
    <row r="638" spans="10:14">
      <c r="J638" s="96">
        <v>8</v>
      </c>
      <c r="K638" s="97"/>
      <c r="L638" s="98"/>
      <c r="M638" s="108"/>
      <c r="N638" s="28" t="s">
        <v>79</v>
      </c>
    </row>
    <row r="639" spans="10:14">
      <c r="J639" s="96">
        <v>8</v>
      </c>
      <c r="K639" s="97"/>
      <c r="L639" s="98"/>
      <c r="M639" s="108"/>
      <c r="N639" s="28" t="s">
        <v>80</v>
      </c>
    </row>
    <row r="640" spans="10:14">
      <c r="J640" s="96">
        <v>8</v>
      </c>
      <c r="K640" s="97"/>
      <c r="L640" s="98"/>
      <c r="M640" s="108"/>
      <c r="N640" s="28" t="s">
        <v>80</v>
      </c>
    </row>
    <row r="641" spans="10:14">
      <c r="J641" s="96">
        <v>8</v>
      </c>
      <c r="K641" s="97"/>
      <c r="L641" s="98"/>
      <c r="M641" s="108"/>
      <c r="N641" s="28" t="s">
        <v>79</v>
      </c>
    </row>
    <row r="642" spans="10:14">
      <c r="J642" s="96">
        <v>8</v>
      </c>
      <c r="K642" s="97"/>
      <c r="L642" s="98"/>
      <c r="M642" s="108"/>
      <c r="N642" s="29" t="s">
        <v>79</v>
      </c>
    </row>
    <row r="643" spans="10:14">
      <c r="J643" s="96">
        <v>8</v>
      </c>
      <c r="K643" s="97"/>
      <c r="L643" s="98"/>
      <c r="M643" s="108"/>
      <c r="N643" s="28" t="s">
        <v>79</v>
      </c>
    </row>
    <row r="644" spans="10:14">
      <c r="J644" s="96">
        <v>8</v>
      </c>
      <c r="K644" s="97"/>
      <c r="L644" s="98"/>
      <c r="M644" s="108"/>
      <c r="N644" s="28" t="s">
        <v>80</v>
      </c>
    </row>
    <row r="645" spans="10:14">
      <c r="J645" s="96">
        <v>8</v>
      </c>
      <c r="K645" s="97"/>
      <c r="L645" s="98"/>
      <c r="M645" s="108"/>
      <c r="N645" s="28" t="s">
        <v>80</v>
      </c>
    </row>
    <row r="646" spans="10:14">
      <c r="J646" s="96">
        <v>8</v>
      </c>
      <c r="K646" s="97"/>
      <c r="L646" s="98"/>
      <c r="M646" s="108"/>
      <c r="N646" s="28" t="s">
        <v>79</v>
      </c>
    </row>
    <row r="647" spans="10:14">
      <c r="J647" s="96">
        <v>8</v>
      </c>
      <c r="K647" s="97"/>
      <c r="L647" s="98"/>
      <c r="M647" s="108"/>
      <c r="N647" s="28" t="s">
        <v>79</v>
      </c>
    </row>
    <row r="648" spans="10:14">
      <c r="J648" s="96">
        <v>8</v>
      </c>
      <c r="K648" s="97"/>
      <c r="L648" s="98"/>
      <c r="M648" s="108"/>
      <c r="N648" s="28" t="s">
        <v>80</v>
      </c>
    </row>
    <row r="649" spans="10:14">
      <c r="J649" s="96">
        <v>8</v>
      </c>
      <c r="K649" s="97"/>
      <c r="L649" s="98"/>
      <c r="M649" s="108"/>
      <c r="N649" s="28" t="s">
        <v>79</v>
      </c>
    </row>
    <row r="650" spans="10:14">
      <c r="J650" s="96">
        <v>8</v>
      </c>
      <c r="K650" s="97"/>
      <c r="L650" s="98"/>
      <c r="M650" s="108"/>
      <c r="N650" s="28" t="s">
        <v>80</v>
      </c>
    </row>
    <row r="651" spans="10:14">
      <c r="J651" s="96">
        <v>8</v>
      </c>
      <c r="K651" s="97"/>
      <c r="L651" s="98"/>
      <c r="M651" s="108"/>
      <c r="N651" s="28" t="s">
        <v>79</v>
      </c>
    </row>
    <row r="652" spans="10:14">
      <c r="J652" s="96">
        <v>8</v>
      </c>
      <c r="K652" s="97"/>
      <c r="L652" s="98"/>
      <c r="M652" s="108"/>
      <c r="N652" s="28" t="s">
        <v>80</v>
      </c>
    </row>
    <row r="653" spans="10:14">
      <c r="J653" s="96">
        <v>8</v>
      </c>
      <c r="K653" s="97"/>
      <c r="L653" s="98"/>
      <c r="M653" s="108"/>
      <c r="N653" s="28" t="s">
        <v>79</v>
      </c>
    </row>
    <row r="654" spans="10:14">
      <c r="J654" s="96">
        <v>8</v>
      </c>
      <c r="K654" s="97"/>
      <c r="L654" s="98"/>
      <c r="M654" s="108"/>
      <c r="N654" s="28" t="s">
        <v>79</v>
      </c>
    </row>
    <row r="655" spans="10:14">
      <c r="J655" s="96">
        <v>8</v>
      </c>
      <c r="K655" s="97"/>
      <c r="L655" s="98"/>
      <c r="M655" s="108"/>
      <c r="N655" s="28" t="s">
        <v>79</v>
      </c>
    </row>
    <row r="656" spans="10:14">
      <c r="J656" s="96">
        <v>8</v>
      </c>
      <c r="K656" s="97"/>
      <c r="L656" s="98"/>
      <c r="M656" s="108"/>
      <c r="N656" s="28" t="s">
        <v>80</v>
      </c>
    </row>
    <row r="657" spans="10:14">
      <c r="J657" s="96">
        <v>8</v>
      </c>
      <c r="K657" s="97"/>
      <c r="L657" s="98"/>
      <c r="M657" s="108"/>
      <c r="N657" s="28" t="s">
        <v>79</v>
      </c>
    </row>
    <row r="658" spans="10:14">
      <c r="J658" s="96">
        <v>8</v>
      </c>
      <c r="K658" s="97"/>
      <c r="L658" s="98"/>
      <c r="M658" s="108"/>
      <c r="N658" s="28" t="s">
        <v>80</v>
      </c>
    </row>
    <row r="659" spans="10:14">
      <c r="J659" s="96">
        <v>8</v>
      </c>
      <c r="K659" s="97"/>
      <c r="L659" s="98"/>
      <c r="M659" s="108"/>
      <c r="N659" s="28" t="s">
        <v>79</v>
      </c>
    </row>
    <row r="660" spans="10:14">
      <c r="J660" s="96">
        <v>8</v>
      </c>
      <c r="K660" s="97"/>
      <c r="L660" s="98"/>
      <c r="M660" s="108"/>
      <c r="N660" s="28" t="s">
        <v>80</v>
      </c>
    </row>
    <row r="661" spans="10:14">
      <c r="J661" s="96">
        <v>8</v>
      </c>
      <c r="K661" s="97"/>
      <c r="L661" s="98"/>
      <c r="M661" s="108"/>
      <c r="N661" s="28" t="s">
        <v>80</v>
      </c>
    </row>
    <row r="662" spans="10:14">
      <c r="J662" s="96">
        <v>8</v>
      </c>
      <c r="K662" s="97"/>
      <c r="L662" s="98"/>
      <c r="M662" s="108"/>
      <c r="N662" s="28" t="s">
        <v>79</v>
      </c>
    </row>
    <row r="663" spans="10:14">
      <c r="J663" s="96">
        <v>8</v>
      </c>
      <c r="K663" s="97"/>
      <c r="L663" s="98"/>
      <c r="M663" s="108"/>
      <c r="N663" s="29" t="s">
        <v>80</v>
      </c>
    </row>
    <row r="664" spans="10:14">
      <c r="J664" s="96">
        <v>8</v>
      </c>
      <c r="K664" s="97"/>
      <c r="L664" s="98"/>
      <c r="M664" s="108"/>
      <c r="N664" s="28" t="s">
        <v>80</v>
      </c>
    </row>
    <row r="665" spans="10:14">
      <c r="J665" s="96">
        <v>8</v>
      </c>
      <c r="K665" s="97"/>
      <c r="L665" s="98"/>
      <c r="M665" s="108"/>
      <c r="N665" s="28" t="s">
        <v>79</v>
      </c>
    </row>
    <row r="666" spans="10:14">
      <c r="J666" s="96">
        <v>8</v>
      </c>
      <c r="K666" s="97"/>
      <c r="L666" s="98"/>
      <c r="M666" s="108"/>
      <c r="N666" s="28" t="s">
        <v>79</v>
      </c>
    </row>
    <row r="667" spans="10:14">
      <c r="J667" s="96">
        <v>8</v>
      </c>
      <c r="K667" s="97"/>
      <c r="L667" s="98"/>
      <c r="M667" s="108"/>
      <c r="N667" s="28" t="s">
        <v>80</v>
      </c>
    </row>
    <row r="668" spans="10:14">
      <c r="J668" s="96">
        <v>8</v>
      </c>
      <c r="K668" s="97"/>
      <c r="L668" s="98"/>
      <c r="M668" s="108"/>
      <c r="N668" s="28" t="s">
        <v>79</v>
      </c>
    </row>
    <row r="669" spans="10:14">
      <c r="J669" s="96">
        <v>8</v>
      </c>
      <c r="K669" s="97"/>
      <c r="L669" s="98"/>
      <c r="M669" s="108"/>
      <c r="N669" s="29" t="s">
        <v>79</v>
      </c>
    </row>
    <row r="670" spans="10:14">
      <c r="J670" s="96">
        <v>8</v>
      </c>
      <c r="K670" s="97"/>
      <c r="L670" s="98"/>
      <c r="M670" s="108"/>
      <c r="N670" s="29" t="s">
        <v>79</v>
      </c>
    </row>
    <row r="671" spans="10:14">
      <c r="J671" s="96">
        <v>8</v>
      </c>
      <c r="K671" s="97"/>
      <c r="L671" s="98"/>
      <c r="M671" s="108"/>
      <c r="N671" s="29" t="s">
        <v>80</v>
      </c>
    </row>
    <row r="672" spans="10:14">
      <c r="J672" s="96">
        <v>8</v>
      </c>
      <c r="K672" s="97"/>
      <c r="L672" s="98"/>
      <c r="M672" s="108"/>
      <c r="N672" s="29" t="s">
        <v>79</v>
      </c>
    </row>
    <row r="673" spans="10:14">
      <c r="J673" s="96">
        <v>8</v>
      </c>
      <c r="K673" s="97"/>
      <c r="L673" s="98"/>
      <c r="M673" s="108"/>
      <c r="N673" s="29" t="s">
        <v>80</v>
      </c>
    </row>
    <row r="674" spans="10:14">
      <c r="J674" s="96">
        <v>8</v>
      </c>
      <c r="K674" s="97"/>
      <c r="L674" s="98"/>
      <c r="M674" s="108"/>
      <c r="N674" s="29" t="s">
        <v>79</v>
      </c>
    </row>
    <row r="675" spans="10:14">
      <c r="J675" s="96">
        <v>8</v>
      </c>
      <c r="K675" s="97"/>
      <c r="L675" s="98"/>
      <c r="M675" s="108"/>
      <c r="N675" s="29" t="s">
        <v>79</v>
      </c>
    </row>
    <row r="676" spans="10:14">
      <c r="J676" s="96">
        <v>8</v>
      </c>
      <c r="K676" s="97"/>
      <c r="L676" s="98"/>
      <c r="M676" s="108"/>
      <c r="N676" s="29" t="s">
        <v>80</v>
      </c>
    </row>
    <row r="677" spans="10:14">
      <c r="J677" s="96">
        <v>8</v>
      </c>
      <c r="K677" s="97"/>
      <c r="L677" s="98"/>
      <c r="M677" s="108"/>
      <c r="N677" s="29" t="s">
        <v>80</v>
      </c>
    </row>
    <row r="678" spans="10:14">
      <c r="J678" s="96">
        <v>8</v>
      </c>
      <c r="K678" s="97"/>
      <c r="L678" s="98"/>
      <c r="M678" s="108"/>
      <c r="N678" s="29" t="s">
        <v>80</v>
      </c>
    </row>
    <row r="679" spans="10:14">
      <c r="J679" s="96">
        <v>8</v>
      </c>
      <c r="K679" s="97"/>
      <c r="L679" s="98"/>
      <c r="M679" s="108"/>
      <c r="N679" s="29" t="s">
        <v>80</v>
      </c>
    </row>
    <row r="680" spans="10:14">
      <c r="J680" s="96">
        <v>8</v>
      </c>
      <c r="K680" s="97"/>
      <c r="L680" s="98"/>
      <c r="M680" s="108"/>
      <c r="N680" s="29" t="s">
        <v>80</v>
      </c>
    </row>
    <row r="681" spans="10:14">
      <c r="J681" s="96">
        <v>8</v>
      </c>
      <c r="K681" s="97"/>
      <c r="L681" s="98"/>
      <c r="M681" s="108"/>
      <c r="N681" s="29" t="s">
        <v>79</v>
      </c>
    </row>
    <row r="682" spans="10:14">
      <c r="J682" s="96">
        <v>8</v>
      </c>
      <c r="K682" s="97"/>
      <c r="L682" s="98"/>
      <c r="M682" s="108"/>
      <c r="N682" s="29" t="s">
        <v>80</v>
      </c>
    </row>
    <row r="683" spans="10:14">
      <c r="J683" s="96">
        <v>8</v>
      </c>
      <c r="K683" s="97"/>
      <c r="L683" s="98"/>
      <c r="M683" s="108"/>
      <c r="N683" s="29" t="s">
        <v>79</v>
      </c>
    </row>
    <row r="684" spans="10:14">
      <c r="J684" s="96">
        <v>8</v>
      </c>
      <c r="K684" s="97"/>
      <c r="L684" s="98"/>
      <c r="M684" s="108"/>
      <c r="N684" s="29" t="s">
        <v>80</v>
      </c>
    </row>
    <row r="685" spans="10:14">
      <c r="J685" s="96">
        <v>8</v>
      </c>
      <c r="K685" s="97"/>
      <c r="L685" s="98"/>
      <c r="M685" s="108"/>
      <c r="N685" s="29" t="s">
        <v>80</v>
      </c>
    </row>
    <row r="686" spans="10:14">
      <c r="J686" s="96">
        <v>8</v>
      </c>
      <c r="K686" s="97"/>
      <c r="L686" s="98"/>
      <c r="M686" s="108"/>
      <c r="N686" s="29" t="s">
        <v>79</v>
      </c>
    </row>
    <row r="687" spans="10:14">
      <c r="J687" s="96">
        <v>8</v>
      </c>
      <c r="K687" s="97"/>
      <c r="L687" s="98"/>
      <c r="M687" s="108"/>
      <c r="N687" s="29" t="s">
        <v>80</v>
      </c>
    </row>
    <row r="688" spans="10:14">
      <c r="J688" s="96">
        <v>8</v>
      </c>
      <c r="K688" s="97"/>
      <c r="L688" s="98"/>
      <c r="M688" s="108"/>
      <c r="N688" s="29" t="s">
        <v>79</v>
      </c>
    </row>
    <row r="689" spans="10:14">
      <c r="J689" s="96">
        <v>8</v>
      </c>
      <c r="K689" s="97"/>
      <c r="L689" s="98"/>
      <c r="M689" s="108"/>
      <c r="N689" s="29" t="s">
        <v>79</v>
      </c>
    </row>
    <row r="690" spans="10:14">
      <c r="J690" s="96">
        <v>8</v>
      </c>
      <c r="K690" s="97"/>
      <c r="L690" s="98"/>
      <c r="M690" s="108"/>
      <c r="N690" s="29" t="s">
        <v>80</v>
      </c>
    </row>
    <row r="691" spans="10:14">
      <c r="J691" s="96">
        <v>8</v>
      </c>
      <c r="K691" s="97"/>
      <c r="L691" s="98"/>
      <c r="M691" s="108"/>
      <c r="N691" s="29" t="s">
        <v>80</v>
      </c>
    </row>
    <row r="692" spans="10:14">
      <c r="J692" s="96">
        <v>8</v>
      </c>
      <c r="K692" s="97"/>
      <c r="L692" s="98"/>
      <c r="M692" s="108"/>
      <c r="N692" s="29" t="s">
        <v>80</v>
      </c>
    </row>
    <row r="693" spans="10:14">
      <c r="J693" s="96">
        <v>8</v>
      </c>
      <c r="K693" s="97"/>
      <c r="L693" s="98"/>
      <c r="M693" s="108"/>
      <c r="N693" s="28" t="s">
        <v>80</v>
      </c>
    </row>
    <row r="694" spans="10:14">
      <c r="J694" s="96">
        <v>8</v>
      </c>
      <c r="K694" s="97"/>
      <c r="L694" s="98"/>
      <c r="M694" s="108"/>
      <c r="N694" s="28" t="s">
        <v>80</v>
      </c>
    </row>
    <row r="695" spans="10:14">
      <c r="J695" s="96">
        <v>8</v>
      </c>
      <c r="K695" s="97"/>
      <c r="L695" s="98"/>
      <c r="M695" s="108"/>
      <c r="N695" s="28" t="s">
        <v>80</v>
      </c>
    </row>
    <row r="696" spans="10:14">
      <c r="J696" s="96">
        <v>8</v>
      </c>
      <c r="K696" s="97"/>
      <c r="L696" s="98"/>
      <c r="M696" s="108"/>
      <c r="N696" s="28" t="s">
        <v>79</v>
      </c>
    </row>
    <row r="697" spans="10:14">
      <c r="J697" s="96">
        <v>8</v>
      </c>
      <c r="K697" s="97"/>
      <c r="L697" s="98"/>
      <c r="M697" s="108"/>
      <c r="N697" s="28" t="s">
        <v>80</v>
      </c>
    </row>
    <row r="698" spans="10:14">
      <c r="J698" s="96">
        <v>8</v>
      </c>
      <c r="K698" s="97"/>
      <c r="L698" s="98"/>
      <c r="M698" s="108"/>
      <c r="N698" s="28" t="s">
        <v>80</v>
      </c>
    </row>
    <row r="699" spans="10:14">
      <c r="J699" s="96">
        <v>8</v>
      </c>
      <c r="K699" s="97"/>
      <c r="L699" s="98"/>
      <c r="M699" s="108"/>
      <c r="N699" s="28" t="s">
        <v>80</v>
      </c>
    </row>
    <row r="700" spans="10:14">
      <c r="J700" s="96">
        <v>8</v>
      </c>
      <c r="K700" s="97"/>
      <c r="L700" s="98"/>
      <c r="M700" s="108"/>
      <c r="N700" s="29" t="s">
        <v>79</v>
      </c>
    </row>
    <row r="701" spans="10:14">
      <c r="J701" s="96">
        <v>8</v>
      </c>
      <c r="K701" s="97"/>
      <c r="L701" s="98"/>
      <c r="M701" s="108"/>
      <c r="N701" s="29" t="s">
        <v>79</v>
      </c>
    </row>
    <row r="702" spans="10:14">
      <c r="J702" s="96">
        <v>9</v>
      </c>
      <c r="K702" s="97"/>
      <c r="L702" s="98"/>
      <c r="M702" s="108"/>
      <c r="N702" s="28" t="s">
        <v>79</v>
      </c>
    </row>
    <row r="703" spans="10:14">
      <c r="J703" s="96">
        <v>9</v>
      </c>
      <c r="K703" s="97"/>
      <c r="L703" s="98"/>
      <c r="M703" s="108"/>
      <c r="N703" s="28" t="s">
        <v>80</v>
      </c>
    </row>
    <row r="704" spans="10:14">
      <c r="J704" s="96">
        <v>9</v>
      </c>
      <c r="K704" s="97"/>
      <c r="L704" s="98"/>
      <c r="M704" s="108"/>
      <c r="N704" s="28" t="s">
        <v>80</v>
      </c>
    </row>
    <row r="705" spans="10:14">
      <c r="J705" s="96">
        <v>9</v>
      </c>
      <c r="K705" s="97"/>
      <c r="L705" s="98"/>
      <c r="M705" s="108"/>
      <c r="N705" s="29" t="s">
        <v>80</v>
      </c>
    </row>
    <row r="706" spans="10:14">
      <c r="J706" s="96">
        <v>9</v>
      </c>
      <c r="K706" s="97"/>
      <c r="L706" s="98"/>
      <c r="M706" s="108"/>
      <c r="N706" s="28" t="s">
        <v>80</v>
      </c>
    </row>
    <row r="707" spans="10:14">
      <c r="J707" s="96">
        <v>9</v>
      </c>
      <c r="K707" s="97"/>
      <c r="L707" s="98"/>
      <c r="M707" s="108"/>
      <c r="N707" s="28" t="s">
        <v>80</v>
      </c>
    </row>
    <row r="708" spans="10:14">
      <c r="J708" s="96">
        <v>9</v>
      </c>
      <c r="K708" s="97"/>
      <c r="L708" s="98"/>
      <c r="M708" s="108"/>
      <c r="N708" s="28" t="s">
        <v>79</v>
      </c>
    </row>
    <row r="709" spans="10:14">
      <c r="J709" s="96">
        <v>9</v>
      </c>
      <c r="K709" s="97"/>
      <c r="L709" s="98"/>
      <c r="M709" s="108"/>
      <c r="N709" s="28" t="s">
        <v>79</v>
      </c>
    </row>
    <row r="710" spans="10:14">
      <c r="J710" s="96">
        <v>9</v>
      </c>
      <c r="K710" s="97"/>
      <c r="L710" s="98"/>
      <c r="M710" s="108"/>
      <c r="N710" s="28" t="s">
        <v>79</v>
      </c>
    </row>
    <row r="711" spans="10:14">
      <c r="J711" s="96">
        <v>9</v>
      </c>
      <c r="K711" s="97"/>
      <c r="L711" s="98"/>
      <c r="M711" s="108"/>
      <c r="N711" s="28" t="s">
        <v>80</v>
      </c>
    </row>
    <row r="712" spans="10:14">
      <c r="J712" s="96">
        <v>9</v>
      </c>
      <c r="K712" s="97"/>
      <c r="L712" s="98"/>
      <c r="M712" s="108"/>
      <c r="N712" s="28" t="s">
        <v>79</v>
      </c>
    </row>
    <row r="713" spans="10:14">
      <c r="J713" s="96">
        <v>9</v>
      </c>
      <c r="K713" s="97"/>
      <c r="L713" s="98"/>
      <c r="M713" s="108"/>
      <c r="N713" s="28" t="s">
        <v>80</v>
      </c>
    </row>
    <row r="714" spans="10:14">
      <c r="J714" s="96">
        <v>9</v>
      </c>
      <c r="K714" s="97"/>
      <c r="L714" s="98"/>
      <c r="M714" s="108"/>
      <c r="N714" s="28" t="s">
        <v>80</v>
      </c>
    </row>
    <row r="715" spans="10:14">
      <c r="J715" s="96">
        <v>9</v>
      </c>
      <c r="K715" s="97"/>
      <c r="L715" s="98"/>
      <c r="M715" s="108"/>
      <c r="N715" s="28" t="s">
        <v>80</v>
      </c>
    </row>
    <row r="716" spans="10:14">
      <c r="J716" s="96">
        <v>9</v>
      </c>
      <c r="K716" s="97"/>
      <c r="L716" s="98"/>
      <c r="M716" s="108"/>
      <c r="N716" s="28" t="s">
        <v>79</v>
      </c>
    </row>
    <row r="717" spans="10:14">
      <c r="J717" s="96">
        <v>9</v>
      </c>
      <c r="K717" s="97"/>
      <c r="L717" s="98"/>
      <c r="M717" s="108"/>
      <c r="N717" s="28" t="s">
        <v>80</v>
      </c>
    </row>
    <row r="718" spans="10:14">
      <c r="J718" s="96">
        <v>9</v>
      </c>
      <c r="K718" s="97"/>
      <c r="L718" s="98"/>
      <c r="M718" s="108"/>
      <c r="N718" s="28" t="s">
        <v>80</v>
      </c>
    </row>
    <row r="719" spans="10:14">
      <c r="J719" s="96">
        <v>9</v>
      </c>
      <c r="K719" s="97"/>
      <c r="L719" s="98"/>
      <c r="M719" s="108"/>
      <c r="N719" s="28" t="s">
        <v>80</v>
      </c>
    </row>
    <row r="720" spans="10:14">
      <c r="J720" s="96">
        <v>9</v>
      </c>
      <c r="K720" s="97"/>
      <c r="L720" s="98"/>
      <c r="M720" s="108"/>
      <c r="N720" s="28" t="s">
        <v>80</v>
      </c>
    </row>
    <row r="721" spans="10:14">
      <c r="J721" s="96">
        <v>9</v>
      </c>
      <c r="K721" s="97"/>
      <c r="L721" s="98"/>
      <c r="M721" s="108"/>
      <c r="N721" s="28" t="s">
        <v>80</v>
      </c>
    </row>
    <row r="722" spans="10:14">
      <c r="J722" s="96">
        <v>9</v>
      </c>
      <c r="K722" s="97"/>
      <c r="L722" s="98"/>
      <c r="M722" s="108"/>
      <c r="N722" s="28" t="s">
        <v>79</v>
      </c>
    </row>
    <row r="723" spans="10:14">
      <c r="J723" s="96">
        <v>9</v>
      </c>
      <c r="K723" s="97"/>
      <c r="L723" s="98"/>
      <c r="M723" s="108"/>
      <c r="N723" s="28" t="s">
        <v>80</v>
      </c>
    </row>
    <row r="724" spans="10:14">
      <c r="J724" s="96">
        <v>9</v>
      </c>
      <c r="K724" s="97"/>
      <c r="L724" s="98"/>
      <c r="M724" s="108"/>
      <c r="N724" s="29" t="s">
        <v>80</v>
      </c>
    </row>
    <row r="725" spans="10:14">
      <c r="J725" s="96">
        <v>9</v>
      </c>
      <c r="K725" s="97"/>
      <c r="L725" s="98"/>
      <c r="M725" s="108"/>
      <c r="N725" s="28" t="s">
        <v>80</v>
      </c>
    </row>
    <row r="726" spans="10:14">
      <c r="J726" s="96">
        <v>9</v>
      </c>
      <c r="K726" s="97"/>
      <c r="L726" s="98"/>
      <c r="M726" s="108"/>
      <c r="N726" s="28" t="s">
        <v>80</v>
      </c>
    </row>
    <row r="727" spans="10:14">
      <c r="J727" s="96">
        <v>9</v>
      </c>
      <c r="K727" s="97"/>
      <c r="L727" s="98"/>
      <c r="M727" s="108"/>
      <c r="N727" s="28" t="s">
        <v>80</v>
      </c>
    </row>
    <row r="728" spans="10:14">
      <c r="J728" s="96">
        <v>9</v>
      </c>
      <c r="K728" s="97"/>
      <c r="L728" s="98"/>
      <c r="M728" s="108"/>
      <c r="N728" s="28" t="s">
        <v>79</v>
      </c>
    </row>
    <row r="729" spans="10:14">
      <c r="J729" s="96">
        <v>9</v>
      </c>
      <c r="K729" s="97"/>
      <c r="L729" s="98"/>
      <c r="M729" s="108"/>
      <c r="N729" s="28" t="s">
        <v>79</v>
      </c>
    </row>
    <row r="730" spans="10:14">
      <c r="J730" s="96">
        <v>9</v>
      </c>
      <c r="K730" s="97"/>
      <c r="L730" s="98"/>
      <c r="M730" s="108"/>
      <c r="N730" s="28" t="s">
        <v>79</v>
      </c>
    </row>
    <row r="731" spans="10:14">
      <c r="J731" s="96">
        <v>9</v>
      </c>
      <c r="K731" s="97"/>
      <c r="L731" s="98"/>
      <c r="M731" s="108"/>
      <c r="N731" s="28" t="s">
        <v>80</v>
      </c>
    </row>
    <row r="732" spans="10:14">
      <c r="J732" s="96">
        <v>9</v>
      </c>
      <c r="K732" s="97"/>
      <c r="L732" s="98"/>
      <c r="M732" s="108"/>
      <c r="N732" s="28" t="s">
        <v>80</v>
      </c>
    </row>
    <row r="733" spans="10:14">
      <c r="J733" s="96">
        <v>9</v>
      </c>
      <c r="K733" s="97"/>
      <c r="L733" s="98"/>
      <c r="M733" s="108"/>
      <c r="N733" s="28" t="s">
        <v>79</v>
      </c>
    </row>
    <row r="734" spans="10:14">
      <c r="J734" s="96">
        <v>9</v>
      </c>
      <c r="K734" s="97"/>
      <c r="L734" s="98"/>
      <c r="M734" s="108"/>
      <c r="N734" s="28" t="s">
        <v>79</v>
      </c>
    </row>
    <row r="735" spans="10:14">
      <c r="J735" s="96">
        <v>9</v>
      </c>
      <c r="K735" s="97"/>
      <c r="L735" s="98"/>
      <c r="M735" s="108"/>
      <c r="N735" s="28" t="s">
        <v>80</v>
      </c>
    </row>
    <row r="736" spans="10:14">
      <c r="J736" s="96">
        <v>9</v>
      </c>
      <c r="K736" s="97"/>
      <c r="L736" s="98"/>
      <c r="M736" s="108"/>
      <c r="N736" s="28" t="s">
        <v>80</v>
      </c>
    </row>
    <row r="737" spans="10:14">
      <c r="J737" s="96">
        <v>9</v>
      </c>
      <c r="K737" s="97"/>
      <c r="L737" s="98"/>
      <c r="M737" s="108"/>
      <c r="N737" s="28" t="s">
        <v>79</v>
      </c>
    </row>
    <row r="738" spans="10:14">
      <c r="J738" s="96">
        <v>9</v>
      </c>
      <c r="K738" s="97"/>
      <c r="L738" s="98"/>
      <c r="M738" s="108"/>
      <c r="N738" s="28" t="s">
        <v>79</v>
      </c>
    </row>
    <row r="739" spans="10:14">
      <c r="J739" s="96">
        <v>9</v>
      </c>
      <c r="K739" s="97"/>
      <c r="L739" s="98"/>
      <c r="M739" s="108"/>
      <c r="N739" s="28" t="s">
        <v>80</v>
      </c>
    </row>
    <row r="740" spans="10:14">
      <c r="J740" s="96">
        <v>9</v>
      </c>
      <c r="K740" s="97"/>
      <c r="L740" s="98"/>
      <c r="M740" s="108"/>
      <c r="N740" s="28" t="s">
        <v>79</v>
      </c>
    </row>
    <row r="741" spans="10:14">
      <c r="J741" s="96">
        <v>9</v>
      </c>
      <c r="K741" s="97"/>
      <c r="L741" s="98"/>
      <c r="M741" s="108"/>
      <c r="N741" s="28" t="s">
        <v>80</v>
      </c>
    </row>
    <row r="742" spans="10:14">
      <c r="J742" s="96">
        <v>9</v>
      </c>
      <c r="K742" s="97"/>
      <c r="L742" s="98"/>
      <c r="M742" s="108"/>
      <c r="N742" s="28" t="s">
        <v>79</v>
      </c>
    </row>
    <row r="743" spans="10:14">
      <c r="J743" s="96">
        <v>9</v>
      </c>
      <c r="K743" s="97"/>
      <c r="L743" s="98"/>
      <c r="M743" s="108"/>
      <c r="N743" s="28" t="s">
        <v>80</v>
      </c>
    </row>
    <row r="744" spans="10:14">
      <c r="J744" s="96">
        <v>9</v>
      </c>
      <c r="K744" s="97"/>
      <c r="L744" s="98"/>
      <c r="M744" s="108"/>
      <c r="N744" s="28" t="s">
        <v>80</v>
      </c>
    </row>
    <row r="745" spans="10:14">
      <c r="J745" s="96">
        <v>9</v>
      </c>
      <c r="K745" s="97"/>
      <c r="L745" s="98"/>
      <c r="M745" s="108"/>
      <c r="N745" s="29" t="s">
        <v>80</v>
      </c>
    </row>
    <row r="746" spans="10:14">
      <c r="J746" s="96">
        <v>9</v>
      </c>
      <c r="K746" s="97"/>
      <c r="L746" s="98"/>
      <c r="M746" s="108"/>
      <c r="N746" s="29" t="s">
        <v>80</v>
      </c>
    </row>
    <row r="747" spans="10:14">
      <c r="J747" s="96">
        <v>9</v>
      </c>
      <c r="K747" s="97"/>
      <c r="L747" s="98"/>
      <c r="M747" s="108"/>
      <c r="N747" s="29" t="s">
        <v>80</v>
      </c>
    </row>
    <row r="748" spans="10:14">
      <c r="J748" s="96">
        <v>9</v>
      </c>
      <c r="K748" s="97"/>
      <c r="L748" s="98"/>
      <c r="M748" s="108"/>
      <c r="N748" s="29" t="s">
        <v>80</v>
      </c>
    </row>
    <row r="749" spans="10:14">
      <c r="J749" s="96">
        <v>9</v>
      </c>
      <c r="K749" s="97"/>
      <c r="L749" s="98"/>
      <c r="M749" s="108"/>
      <c r="N749" s="29" t="s">
        <v>80</v>
      </c>
    </row>
    <row r="750" spans="10:14">
      <c r="J750" s="96">
        <v>9</v>
      </c>
      <c r="K750" s="97"/>
      <c r="L750" s="98"/>
      <c r="M750" s="108"/>
      <c r="N750" s="29" t="s">
        <v>80</v>
      </c>
    </row>
    <row r="751" spans="10:14">
      <c r="J751" s="96">
        <v>9</v>
      </c>
      <c r="K751" s="97"/>
      <c r="L751" s="98"/>
      <c r="M751" s="108"/>
      <c r="N751" s="29" t="s">
        <v>79</v>
      </c>
    </row>
    <row r="752" spans="10:14">
      <c r="J752" s="96">
        <v>9</v>
      </c>
      <c r="K752" s="97"/>
      <c r="L752" s="98"/>
      <c r="M752" s="108"/>
      <c r="N752" s="29" t="s">
        <v>80</v>
      </c>
    </row>
    <row r="753" spans="10:14">
      <c r="J753" s="96">
        <v>9</v>
      </c>
      <c r="K753" s="97"/>
      <c r="L753" s="98"/>
      <c r="M753" s="108"/>
      <c r="N753" s="29" t="s">
        <v>79</v>
      </c>
    </row>
    <row r="754" spans="10:14">
      <c r="J754" s="96">
        <v>9</v>
      </c>
      <c r="K754" s="97"/>
      <c r="L754" s="98"/>
      <c r="M754" s="108"/>
      <c r="N754" s="29" t="s">
        <v>80</v>
      </c>
    </row>
    <row r="755" spans="10:14">
      <c r="J755" s="96">
        <v>9</v>
      </c>
      <c r="K755" s="97"/>
      <c r="L755" s="98"/>
      <c r="M755" s="108"/>
      <c r="N755" s="29" t="s">
        <v>80</v>
      </c>
    </row>
    <row r="756" spans="10:14">
      <c r="J756" s="96">
        <v>9</v>
      </c>
      <c r="K756" s="97"/>
      <c r="L756" s="98"/>
      <c r="M756" s="108"/>
      <c r="N756" s="29" t="s">
        <v>79</v>
      </c>
    </row>
    <row r="757" spans="10:14">
      <c r="J757" s="96">
        <v>9</v>
      </c>
      <c r="K757" s="97"/>
      <c r="L757" s="98"/>
      <c r="M757" s="108"/>
      <c r="N757" s="29" t="s">
        <v>79</v>
      </c>
    </row>
    <row r="758" spans="10:14">
      <c r="J758" s="96">
        <v>9</v>
      </c>
      <c r="K758" s="97"/>
      <c r="L758" s="98"/>
      <c r="M758" s="108"/>
      <c r="N758" s="29" t="s">
        <v>80</v>
      </c>
    </row>
    <row r="759" spans="10:14">
      <c r="J759" s="96">
        <v>9</v>
      </c>
      <c r="K759" s="97"/>
      <c r="L759" s="98"/>
      <c r="M759" s="108"/>
      <c r="N759" s="29" t="s">
        <v>80</v>
      </c>
    </row>
    <row r="760" spans="10:14">
      <c r="J760" s="96">
        <v>9</v>
      </c>
      <c r="K760" s="97"/>
      <c r="L760" s="98"/>
      <c r="M760" s="108"/>
      <c r="N760" s="29" t="s">
        <v>79</v>
      </c>
    </row>
    <row r="761" spans="10:14">
      <c r="J761" s="96">
        <v>9</v>
      </c>
      <c r="K761" s="97"/>
      <c r="L761" s="98"/>
      <c r="M761" s="108"/>
      <c r="N761" s="29" t="s">
        <v>79</v>
      </c>
    </row>
    <row r="762" spans="10:14">
      <c r="J762" s="96">
        <v>9</v>
      </c>
      <c r="K762" s="97"/>
      <c r="L762" s="98"/>
      <c r="M762" s="108"/>
      <c r="N762" s="29" t="s">
        <v>80</v>
      </c>
    </row>
    <row r="763" spans="10:14">
      <c r="J763" s="96">
        <v>9</v>
      </c>
      <c r="K763" s="97"/>
      <c r="L763" s="98"/>
      <c r="M763" s="108"/>
      <c r="N763" s="29" t="s">
        <v>80</v>
      </c>
    </row>
    <row r="764" spans="10:14">
      <c r="J764" s="96">
        <v>9</v>
      </c>
      <c r="K764" s="97"/>
      <c r="L764" s="98"/>
      <c r="M764" s="108"/>
      <c r="N764" s="29" t="s">
        <v>80</v>
      </c>
    </row>
    <row r="765" spans="10:14">
      <c r="J765" s="96">
        <v>9</v>
      </c>
      <c r="K765" s="97"/>
      <c r="L765" s="98"/>
      <c r="M765" s="108"/>
      <c r="N765" s="29" t="s">
        <v>80</v>
      </c>
    </row>
    <row r="766" spans="10:14">
      <c r="J766" s="96">
        <v>9</v>
      </c>
      <c r="K766" s="97"/>
      <c r="L766" s="98"/>
      <c r="M766" s="108"/>
      <c r="N766" s="29" t="s">
        <v>79</v>
      </c>
    </row>
    <row r="767" spans="10:14">
      <c r="J767" s="96">
        <v>9</v>
      </c>
      <c r="K767" s="97"/>
      <c r="L767" s="98"/>
      <c r="M767" s="108"/>
      <c r="N767" s="29" t="s">
        <v>79</v>
      </c>
    </row>
    <row r="768" spans="10:14">
      <c r="J768" s="96">
        <v>9</v>
      </c>
      <c r="K768" s="97"/>
      <c r="L768" s="98"/>
      <c r="M768" s="108"/>
      <c r="N768" s="29" t="s">
        <v>80</v>
      </c>
    </row>
    <row r="769" spans="10:14">
      <c r="J769" s="96">
        <v>9</v>
      </c>
      <c r="K769" s="97"/>
      <c r="L769" s="98"/>
      <c r="M769" s="108"/>
      <c r="N769" s="29" t="s">
        <v>79</v>
      </c>
    </row>
    <row r="770" spans="10:14">
      <c r="J770" s="96">
        <v>9</v>
      </c>
      <c r="K770" s="97"/>
      <c r="L770" s="98"/>
      <c r="M770" s="108"/>
      <c r="N770" s="29" t="s">
        <v>80</v>
      </c>
    </row>
    <row r="771" spans="10:14">
      <c r="J771" s="96">
        <v>9</v>
      </c>
      <c r="K771" s="97"/>
      <c r="L771" s="98"/>
      <c r="M771" s="108"/>
      <c r="N771" s="28" t="s">
        <v>80</v>
      </c>
    </row>
    <row r="772" spans="10:14">
      <c r="J772" s="96">
        <v>9</v>
      </c>
      <c r="K772" s="97"/>
      <c r="L772" s="98"/>
      <c r="M772" s="108"/>
      <c r="N772" s="28" t="s">
        <v>79</v>
      </c>
    </row>
    <row r="773" spans="10:14">
      <c r="J773" s="96">
        <v>9</v>
      </c>
      <c r="K773" s="97"/>
      <c r="L773" s="98"/>
      <c r="M773" s="108"/>
      <c r="N773" s="28" t="s">
        <v>80</v>
      </c>
    </row>
    <row r="774" spans="10:14">
      <c r="J774" s="96">
        <v>9</v>
      </c>
      <c r="K774" s="97"/>
      <c r="L774" s="98"/>
      <c r="M774" s="108"/>
      <c r="N774" s="28" t="s">
        <v>79</v>
      </c>
    </row>
    <row r="775" spans="10:14">
      <c r="J775" s="96">
        <v>9</v>
      </c>
      <c r="K775" s="97"/>
      <c r="L775" s="98"/>
      <c r="M775" s="108"/>
      <c r="N775" s="29" t="s">
        <v>79</v>
      </c>
    </row>
    <row r="776" spans="10:14">
      <c r="J776" s="96">
        <v>9</v>
      </c>
      <c r="K776" s="97"/>
      <c r="L776" s="98"/>
      <c r="M776" s="108"/>
      <c r="N776" s="29" t="s">
        <v>80</v>
      </c>
    </row>
    <row r="777" spans="10:14">
      <c r="J777" s="96">
        <v>9</v>
      </c>
      <c r="K777" s="97"/>
      <c r="L777" s="98"/>
      <c r="M777" s="108"/>
      <c r="N777" s="29" t="s">
        <v>79</v>
      </c>
    </row>
    <row r="778" spans="10:14">
      <c r="J778" s="96">
        <v>10</v>
      </c>
      <c r="K778" s="97"/>
      <c r="L778" s="98"/>
      <c r="M778" s="108"/>
      <c r="N778" s="28" t="s">
        <v>80</v>
      </c>
    </row>
    <row r="779" spans="10:14">
      <c r="J779" s="96">
        <v>10</v>
      </c>
      <c r="K779" s="97"/>
      <c r="L779" s="98"/>
      <c r="M779" s="108"/>
      <c r="N779" s="29" t="s">
        <v>80</v>
      </c>
    </row>
    <row r="780" spans="10:14">
      <c r="J780" s="96">
        <v>10</v>
      </c>
      <c r="K780" s="97"/>
      <c r="L780" s="98"/>
      <c r="M780" s="108"/>
      <c r="N780" s="29" t="s">
        <v>79</v>
      </c>
    </row>
    <row r="781" spans="10:14">
      <c r="J781" s="96">
        <v>10</v>
      </c>
      <c r="K781" s="97"/>
      <c r="L781" s="98"/>
      <c r="M781" s="108"/>
      <c r="N781" s="29" t="s">
        <v>80</v>
      </c>
    </row>
    <row r="782" spans="10:14">
      <c r="J782" s="96">
        <v>10</v>
      </c>
      <c r="K782" s="97"/>
      <c r="L782" s="98"/>
      <c r="M782" s="108"/>
      <c r="N782" s="28" t="s">
        <v>80</v>
      </c>
    </row>
    <row r="783" spans="10:14">
      <c r="J783" s="96">
        <v>10</v>
      </c>
      <c r="K783" s="97"/>
      <c r="L783" s="98"/>
      <c r="M783" s="108"/>
      <c r="N783" s="28" t="s">
        <v>80</v>
      </c>
    </row>
    <row r="784" spans="10:14">
      <c r="J784" s="96">
        <v>10</v>
      </c>
      <c r="K784" s="97"/>
      <c r="L784" s="98"/>
      <c r="M784" s="108"/>
      <c r="N784" s="28" t="s">
        <v>79</v>
      </c>
    </row>
    <row r="785" spans="10:14">
      <c r="J785" s="96">
        <v>10</v>
      </c>
      <c r="K785" s="97"/>
      <c r="L785" s="98"/>
      <c r="M785" s="108"/>
      <c r="N785" s="28" t="s">
        <v>80</v>
      </c>
    </row>
    <row r="786" spans="10:14">
      <c r="J786" s="96">
        <v>10</v>
      </c>
      <c r="K786" s="97"/>
      <c r="L786" s="98"/>
      <c r="M786" s="108"/>
      <c r="N786" s="28" t="s">
        <v>79</v>
      </c>
    </row>
    <row r="787" spans="10:14">
      <c r="J787" s="96">
        <v>10</v>
      </c>
      <c r="K787" s="97"/>
      <c r="L787" s="98"/>
      <c r="M787" s="108"/>
      <c r="N787" s="28" t="s">
        <v>80</v>
      </c>
    </row>
    <row r="788" spans="10:14">
      <c r="J788" s="96">
        <v>10</v>
      </c>
      <c r="K788" s="97"/>
      <c r="L788" s="98"/>
      <c r="M788" s="108"/>
      <c r="N788" s="29" t="s">
        <v>80</v>
      </c>
    </row>
    <row r="789" spans="10:14">
      <c r="J789" s="96">
        <v>10</v>
      </c>
      <c r="K789" s="97"/>
      <c r="L789" s="98"/>
      <c r="M789" s="108"/>
      <c r="N789" s="28" t="s">
        <v>79</v>
      </c>
    </row>
    <row r="790" spans="10:14">
      <c r="J790" s="96">
        <v>10</v>
      </c>
      <c r="K790" s="97"/>
      <c r="L790" s="98"/>
      <c r="M790" s="108"/>
      <c r="N790" s="28" t="s">
        <v>79</v>
      </c>
    </row>
    <row r="791" spans="10:14">
      <c r="J791" s="96">
        <v>10</v>
      </c>
      <c r="K791" s="97"/>
      <c r="L791" s="98"/>
      <c r="M791" s="108"/>
      <c r="N791" s="28" t="s">
        <v>80</v>
      </c>
    </row>
    <row r="792" spans="10:14">
      <c r="J792" s="96">
        <v>10</v>
      </c>
      <c r="K792" s="97"/>
      <c r="L792" s="98"/>
      <c r="M792" s="108"/>
      <c r="N792" s="28" t="s">
        <v>79</v>
      </c>
    </row>
    <row r="793" spans="10:14">
      <c r="J793" s="96">
        <v>10</v>
      </c>
      <c r="K793" s="97"/>
      <c r="L793" s="98"/>
      <c r="M793" s="108"/>
      <c r="N793" s="28" t="s">
        <v>79</v>
      </c>
    </row>
    <row r="794" spans="10:14">
      <c r="J794" s="96">
        <v>10</v>
      </c>
      <c r="K794" s="97"/>
      <c r="L794" s="98"/>
      <c r="M794" s="108"/>
      <c r="N794" s="28" t="s">
        <v>79</v>
      </c>
    </row>
    <row r="795" spans="10:14">
      <c r="J795" s="96">
        <v>10</v>
      </c>
      <c r="K795" s="97"/>
      <c r="L795" s="98"/>
      <c r="M795" s="108"/>
      <c r="N795" s="28" t="s">
        <v>80</v>
      </c>
    </row>
    <row r="796" spans="10:14">
      <c r="J796" s="96">
        <v>10</v>
      </c>
      <c r="K796" s="97"/>
      <c r="L796" s="98"/>
      <c r="M796" s="108"/>
      <c r="N796" s="28" t="s">
        <v>79</v>
      </c>
    </row>
    <row r="797" spans="10:14">
      <c r="J797" s="96">
        <v>10</v>
      </c>
      <c r="K797" s="97"/>
      <c r="L797" s="98"/>
      <c r="M797" s="108"/>
      <c r="N797" s="28" t="s">
        <v>79</v>
      </c>
    </row>
    <row r="798" spans="10:14">
      <c r="J798" s="96">
        <v>10</v>
      </c>
      <c r="K798" s="97"/>
      <c r="L798" s="98"/>
      <c r="M798" s="108"/>
      <c r="N798" s="28" t="s">
        <v>80</v>
      </c>
    </row>
    <row r="799" spans="10:14">
      <c r="J799" s="96">
        <v>10</v>
      </c>
      <c r="K799" s="97"/>
      <c r="L799" s="98"/>
      <c r="M799" s="108"/>
      <c r="N799" s="28" t="s">
        <v>80</v>
      </c>
    </row>
    <row r="800" spans="10:14">
      <c r="J800" s="96">
        <v>10</v>
      </c>
      <c r="K800" s="97"/>
      <c r="L800" s="98"/>
      <c r="M800" s="108"/>
      <c r="N800" s="28" t="s">
        <v>79</v>
      </c>
    </row>
    <row r="801" spans="10:14">
      <c r="J801" s="96">
        <v>10</v>
      </c>
      <c r="K801" s="97"/>
      <c r="L801" s="98"/>
      <c r="M801" s="108"/>
      <c r="N801" s="28" t="s">
        <v>80</v>
      </c>
    </row>
    <row r="802" spans="10:14">
      <c r="J802" s="96">
        <v>10</v>
      </c>
      <c r="K802" s="97"/>
      <c r="L802" s="98"/>
      <c r="M802" s="108"/>
      <c r="N802" s="28" t="s">
        <v>79</v>
      </c>
    </row>
    <row r="803" spans="10:14">
      <c r="J803" s="96">
        <v>10</v>
      </c>
      <c r="K803" s="97"/>
      <c r="L803" s="98"/>
      <c r="M803" s="108"/>
      <c r="N803" s="28" t="s">
        <v>80</v>
      </c>
    </row>
    <row r="804" spans="10:14">
      <c r="J804" s="96">
        <v>10</v>
      </c>
      <c r="K804" s="97"/>
      <c r="L804" s="98"/>
      <c r="M804" s="108"/>
      <c r="N804" s="28" t="s">
        <v>80</v>
      </c>
    </row>
    <row r="805" spans="10:14">
      <c r="J805" s="96">
        <v>10</v>
      </c>
      <c r="K805" s="97"/>
      <c r="L805" s="98"/>
      <c r="M805" s="108"/>
      <c r="N805" s="28" t="s">
        <v>80</v>
      </c>
    </row>
    <row r="806" spans="10:14">
      <c r="J806" s="96">
        <v>10</v>
      </c>
      <c r="K806" s="97"/>
      <c r="L806" s="98"/>
      <c r="M806" s="108"/>
      <c r="N806" s="28" t="s">
        <v>80</v>
      </c>
    </row>
    <row r="807" spans="10:14">
      <c r="J807" s="96">
        <v>10</v>
      </c>
      <c r="K807" s="97"/>
      <c r="L807" s="98"/>
      <c r="M807" s="108"/>
      <c r="N807" s="28" t="s">
        <v>80</v>
      </c>
    </row>
    <row r="808" spans="10:14">
      <c r="J808" s="96">
        <v>10</v>
      </c>
      <c r="K808" s="97"/>
      <c r="L808" s="98"/>
      <c r="M808" s="108"/>
      <c r="N808" s="28" t="s">
        <v>79</v>
      </c>
    </row>
    <row r="809" spans="10:14">
      <c r="J809" s="96">
        <v>10</v>
      </c>
      <c r="K809" s="97"/>
      <c r="L809" s="98"/>
      <c r="M809" s="108"/>
      <c r="N809" s="28" t="s">
        <v>79</v>
      </c>
    </row>
    <row r="810" spans="10:14">
      <c r="J810" s="96">
        <v>10</v>
      </c>
      <c r="K810" s="97"/>
      <c r="L810" s="98"/>
      <c r="M810" s="108"/>
      <c r="N810" s="28" t="s">
        <v>79</v>
      </c>
    </row>
    <row r="811" spans="10:14">
      <c r="J811" s="96">
        <v>10</v>
      </c>
      <c r="K811" s="97"/>
      <c r="L811" s="98"/>
      <c r="M811" s="108"/>
      <c r="N811" s="28" t="s">
        <v>79</v>
      </c>
    </row>
    <row r="812" spans="10:14">
      <c r="J812" s="96">
        <v>10</v>
      </c>
      <c r="K812" s="97"/>
      <c r="L812" s="98"/>
      <c r="M812" s="108"/>
      <c r="N812" s="29" t="s">
        <v>80</v>
      </c>
    </row>
    <row r="813" spans="10:14">
      <c r="J813" s="96">
        <v>10</v>
      </c>
      <c r="K813" s="97"/>
      <c r="L813" s="98"/>
      <c r="M813" s="108"/>
      <c r="N813" s="28" t="s">
        <v>80</v>
      </c>
    </row>
    <row r="814" spans="10:14">
      <c r="J814" s="96">
        <v>10</v>
      </c>
      <c r="K814" s="97"/>
      <c r="L814" s="98"/>
      <c r="M814" s="108"/>
      <c r="N814" s="29" t="s">
        <v>80</v>
      </c>
    </row>
    <row r="815" spans="10:14">
      <c r="J815" s="96">
        <v>10</v>
      </c>
      <c r="K815" s="97"/>
      <c r="L815" s="98"/>
      <c r="M815" s="108"/>
      <c r="N815" s="29" t="s">
        <v>79</v>
      </c>
    </row>
    <row r="816" spans="10:14">
      <c r="J816" s="96">
        <v>10</v>
      </c>
      <c r="K816" s="97"/>
      <c r="L816" s="98"/>
      <c r="M816" s="108"/>
      <c r="N816" s="29" t="s">
        <v>79</v>
      </c>
    </row>
    <row r="817" spans="10:14">
      <c r="J817" s="96">
        <v>10</v>
      </c>
      <c r="K817" s="97"/>
      <c r="L817" s="98"/>
      <c r="M817" s="108"/>
      <c r="N817" s="29" t="s">
        <v>79</v>
      </c>
    </row>
    <row r="818" spans="10:14">
      <c r="J818" s="96">
        <v>10</v>
      </c>
      <c r="K818" s="97"/>
      <c r="L818" s="98"/>
      <c r="M818" s="108"/>
      <c r="N818" s="29" t="s">
        <v>79</v>
      </c>
    </row>
    <row r="819" spans="10:14">
      <c r="J819" s="96">
        <v>10</v>
      </c>
      <c r="K819" s="97"/>
      <c r="L819" s="98"/>
      <c r="M819" s="108"/>
      <c r="N819" s="29" t="s">
        <v>80</v>
      </c>
    </row>
    <row r="820" spans="10:14">
      <c r="J820" s="96">
        <v>10</v>
      </c>
      <c r="K820" s="97"/>
      <c r="L820" s="98"/>
      <c r="M820" s="108"/>
      <c r="N820" s="29" t="s">
        <v>79</v>
      </c>
    </row>
    <row r="821" spans="10:14">
      <c r="J821" s="96">
        <v>10</v>
      </c>
      <c r="K821" s="97"/>
      <c r="L821" s="98"/>
      <c r="M821" s="108"/>
      <c r="N821" s="29" t="s">
        <v>80</v>
      </c>
    </row>
    <row r="822" spans="10:14">
      <c r="J822" s="96">
        <v>10</v>
      </c>
      <c r="K822" s="97"/>
      <c r="L822" s="98"/>
      <c r="M822" s="108"/>
      <c r="N822" s="29" t="s">
        <v>80</v>
      </c>
    </row>
    <row r="823" spans="10:14">
      <c r="J823" s="96">
        <v>10</v>
      </c>
      <c r="K823" s="97"/>
      <c r="L823" s="98"/>
      <c r="M823" s="108"/>
      <c r="N823" s="29" t="s">
        <v>80</v>
      </c>
    </row>
    <row r="824" spans="10:14">
      <c r="J824" s="96">
        <v>10</v>
      </c>
      <c r="K824" s="97"/>
      <c r="L824" s="98"/>
      <c r="M824" s="108"/>
      <c r="N824" s="29" t="s">
        <v>79</v>
      </c>
    </row>
    <row r="825" spans="10:14">
      <c r="J825" s="96">
        <v>10</v>
      </c>
      <c r="K825" s="97"/>
      <c r="L825" s="98"/>
      <c r="M825" s="108"/>
      <c r="N825" s="29" t="s">
        <v>80</v>
      </c>
    </row>
    <row r="826" spans="10:14">
      <c r="J826" s="96">
        <v>10</v>
      </c>
      <c r="K826" s="97"/>
      <c r="L826" s="98"/>
      <c r="M826" s="108"/>
      <c r="N826" s="29" t="s">
        <v>79</v>
      </c>
    </row>
    <row r="827" spans="10:14">
      <c r="J827" s="96">
        <v>10</v>
      </c>
      <c r="K827" s="97"/>
      <c r="L827" s="98"/>
      <c r="M827" s="108"/>
      <c r="N827" s="29" t="s">
        <v>79</v>
      </c>
    </row>
    <row r="828" spans="10:14">
      <c r="J828" s="96">
        <v>10</v>
      </c>
      <c r="K828" s="97"/>
      <c r="L828" s="98"/>
      <c r="M828" s="108"/>
      <c r="N828" s="29" t="s">
        <v>80</v>
      </c>
    </row>
    <row r="829" spans="10:14">
      <c r="J829" s="96">
        <v>10</v>
      </c>
      <c r="K829" s="97"/>
      <c r="L829" s="98"/>
      <c r="M829" s="108"/>
      <c r="N829" s="29" t="s">
        <v>80</v>
      </c>
    </row>
    <row r="830" spans="10:14">
      <c r="J830" s="96">
        <v>10</v>
      </c>
      <c r="K830" s="97"/>
      <c r="L830" s="98"/>
      <c r="M830" s="108"/>
      <c r="N830" s="29" t="s">
        <v>80</v>
      </c>
    </row>
    <row r="831" spans="10:14">
      <c r="J831" s="96">
        <v>10</v>
      </c>
      <c r="K831" s="97"/>
      <c r="L831" s="98"/>
      <c r="M831" s="108"/>
      <c r="N831" s="29" t="s">
        <v>79</v>
      </c>
    </row>
    <row r="832" spans="10:14">
      <c r="J832" s="96">
        <v>10</v>
      </c>
      <c r="K832" s="97"/>
      <c r="L832" s="98"/>
      <c r="M832" s="108"/>
      <c r="N832" s="29" t="s">
        <v>79</v>
      </c>
    </row>
    <row r="833" spans="10:14">
      <c r="J833" s="96">
        <v>10</v>
      </c>
      <c r="K833" s="97"/>
      <c r="L833" s="98"/>
      <c r="M833" s="108"/>
      <c r="N833" s="29" t="s">
        <v>79</v>
      </c>
    </row>
    <row r="834" spans="10:14">
      <c r="J834" s="96">
        <v>10</v>
      </c>
      <c r="K834" s="97"/>
      <c r="L834" s="98"/>
      <c r="M834" s="108"/>
      <c r="N834" s="29" t="s">
        <v>79</v>
      </c>
    </row>
    <row r="835" spans="10:14">
      <c r="J835" s="96">
        <v>10</v>
      </c>
      <c r="K835" s="97"/>
      <c r="L835" s="98"/>
      <c r="M835" s="108"/>
      <c r="N835" s="29" t="s">
        <v>79</v>
      </c>
    </row>
    <row r="836" spans="10:14">
      <c r="J836" s="96">
        <v>10</v>
      </c>
      <c r="K836" s="97"/>
      <c r="L836" s="98"/>
      <c r="M836" s="108"/>
      <c r="N836" s="29" t="s">
        <v>79</v>
      </c>
    </row>
    <row r="837" spans="10:14">
      <c r="J837" s="96">
        <v>10</v>
      </c>
      <c r="K837" s="97"/>
      <c r="L837" s="98"/>
      <c r="M837" s="108"/>
      <c r="N837" s="29" t="s">
        <v>80</v>
      </c>
    </row>
    <row r="838" spans="10:14">
      <c r="J838" s="96">
        <v>10</v>
      </c>
      <c r="K838" s="97"/>
      <c r="L838" s="98"/>
      <c r="M838" s="108"/>
      <c r="N838" s="29" t="s">
        <v>79</v>
      </c>
    </row>
    <row r="839" spans="10:14">
      <c r="J839" s="96">
        <v>10</v>
      </c>
      <c r="K839" s="97"/>
      <c r="L839" s="98"/>
      <c r="M839" s="108"/>
      <c r="N839" s="29" t="s">
        <v>79</v>
      </c>
    </row>
    <row r="840" spans="10:14">
      <c r="J840" s="96">
        <v>10</v>
      </c>
      <c r="K840" s="97"/>
      <c r="L840" s="98"/>
      <c r="M840" s="108"/>
      <c r="N840" s="29" t="s">
        <v>80</v>
      </c>
    </row>
    <row r="841" spans="10:14">
      <c r="J841" s="96">
        <v>10</v>
      </c>
      <c r="K841" s="97"/>
      <c r="L841" s="98"/>
      <c r="M841" s="108"/>
      <c r="N841" s="29" t="s">
        <v>79</v>
      </c>
    </row>
    <row r="842" spans="10:14">
      <c r="J842" s="96">
        <v>10</v>
      </c>
      <c r="K842" s="97"/>
      <c r="L842" s="98"/>
      <c r="M842" s="108"/>
      <c r="N842" s="29" t="s">
        <v>80</v>
      </c>
    </row>
    <row r="843" spans="10:14">
      <c r="J843" s="96">
        <v>10</v>
      </c>
      <c r="K843" s="97"/>
      <c r="L843" s="98"/>
      <c r="M843" s="108"/>
      <c r="N843" s="29" t="s">
        <v>79</v>
      </c>
    </row>
    <row r="844" spans="10:14">
      <c r="J844" s="96">
        <v>10</v>
      </c>
      <c r="K844" s="97"/>
      <c r="L844" s="98"/>
      <c r="M844" s="108"/>
      <c r="N844" s="28" t="s">
        <v>79</v>
      </c>
    </row>
    <row r="845" spans="10:14">
      <c r="J845" s="96">
        <v>10</v>
      </c>
      <c r="K845" s="97"/>
      <c r="L845" s="98"/>
      <c r="M845" s="108"/>
      <c r="N845" s="28" t="s">
        <v>80</v>
      </c>
    </row>
    <row r="846" spans="10:14">
      <c r="J846" s="96">
        <v>10</v>
      </c>
      <c r="K846" s="97"/>
      <c r="L846" s="98"/>
      <c r="M846" s="108"/>
      <c r="N846" s="28" t="s">
        <v>79</v>
      </c>
    </row>
    <row r="847" spans="10:14">
      <c r="J847" s="96">
        <v>10</v>
      </c>
      <c r="K847" s="97"/>
      <c r="L847" s="98"/>
      <c r="M847" s="108"/>
      <c r="N847" s="28" t="s">
        <v>80</v>
      </c>
    </row>
    <row r="848" spans="10:14">
      <c r="J848" s="96">
        <v>10</v>
      </c>
      <c r="K848" s="97"/>
      <c r="L848" s="98"/>
      <c r="M848" s="108"/>
      <c r="N848" s="28" t="s">
        <v>80</v>
      </c>
    </row>
    <row r="849" spans="10:14">
      <c r="J849" s="96">
        <v>10</v>
      </c>
      <c r="K849" s="97"/>
      <c r="L849" s="98"/>
      <c r="M849" s="108"/>
      <c r="N849" s="28" t="s">
        <v>79</v>
      </c>
    </row>
    <row r="850" spans="10:14">
      <c r="J850" s="96">
        <v>10</v>
      </c>
      <c r="K850" s="97"/>
      <c r="L850" s="98"/>
      <c r="M850" s="108"/>
      <c r="N850" s="28" t="s">
        <v>80</v>
      </c>
    </row>
    <row r="851" spans="10:14">
      <c r="J851" s="96">
        <v>10</v>
      </c>
      <c r="K851" s="97"/>
      <c r="L851" s="98"/>
      <c r="M851" s="108"/>
      <c r="N851" s="29" t="s">
        <v>79</v>
      </c>
    </row>
    <row r="852" spans="10:14">
      <c r="J852" s="96">
        <v>11</v>
      </c>
      <c r="K852" s="97"/>
      <c r="L852" s="98"/>
      <c r="M852" s="108"/>
      <c r="N852" s="28" t="s">
        <v>79</v>
      </c>
    </row>
    <row r="853" spans="10:14">
      <c r="J853" s="96">
        <v>11</v>
      </c>
      <c r="K853" s="97"/>
      <c r="L853" s="98"/>
      <c r="M853" s="108"/>
      <c r="N853" s="28" t="s">
        <v>80</v>
      </c>
    </row>
    <row r="854" spans="10:14">
      <c r="J854" s="96">
        <v>11</v>
      </c>
      <c r="K854" s="97"/>
      <c r="L854" s="98"/>
      <c r="M854" s="108"/>
      <c r="N854" s="28" t="s">
        <v>80</v>
      </c>
    </row>
    <row r="855" spans="10:14">
      <c r="J855" s="96">
        <v>11</v>
      </c>
      <c r="K855" s="97"/>
      <c r="L855" s="98"/>
      <c r="M855" s="108"/>
      <c r="N855" s="29" t="s">
        <v>80</v>
      </c>
    </row>
    <row r="856" spans="10:14">
      <c r="J856" s="96">
        <v>11</v>
      </c>
      <c r="K856" s="97"/>
      <c r="L856" s="98"/>
      <c r="M856" s="108"/>
      <c r="N856" s="28" t="s">
        <v>79</v>
      </c>
    </row>
    <row r="857" spans="10:14">
      <c r="J857" s="96">
        <v>11</v>
      </c>
      <c r="K857" s="97"/>
      <c r="L857" s="98"/>
      <c r="M857" s="108"/>
      <c r="N857" s="28" t="s">
        <v>79</v>
      </c>
    </row>
    <row r="858" spans="10:14">
      <c r="J858" s="96">
        <v>11</v>
      </c>
      <c r="K858" s="97"/>
      <c r="L858" s="98"/>
      <c r="M858" s="108"/>
      <c r="N858" s="28" t="s">
        <v>79</v>
      </c>
    </row>
    <row r="859" spans="10:14">
      <c r="J859" s="96">
        <v>11</v>
      </c>
      <c r="K859" s="97"/>
      <c r="L859" s="98"/>
      <c r="M859" s="108"/>
      <c r="N859" s="28" t="s">
        <v>79</v>
      </c>
    </row>
    <row r="860" spans="10:14">
      <c r="J860" s="96">
        <v>11</v>
      </c>
      <c r="K860" s="97"/>
      <c r="L860" s="98"/>
      <c r="M860" s="108"/>
      <c r="N860" s="28" t="s">
        <v>79</v>
      </c>
    </row>
    <row r="861" spans="10:14">
      <c r="J861" s="96">
        <v>11</v>
      </c>
      <c r="K861" s="97"/>
      <c r="L861" s="98"/>
      <c r="M861" s="108"/>
      <c r="N861" s="28" t="s">
        <v>79</v>
      </c>
    </row>
    <row r="862" spans="10:14">
      <c r="J862" s="96">
        <v>11</v>
      </c>
      <c r="K862" s="97"/>
      <c r="L862" s="98"/>
      <c r="M862" s="108"/>
      <c r="N862" s="28" t="s">
        <v>79</v>
      </c>
    </row>
    <row r="863" spans="10:14">
      <c r="J863" s="96">
        <v>11</v>
      </c>
      <c r="K863" s="97"/>
      <c r="L863" s="98"/>
      <c r="M863" s="108"/>
      <c r="N863" s="28" t="s">
        <v>79</v>
      </c>
    </row>
    <row r="864" spans="10:14">
      <c r="J864" s="96">
        <v>11</v>
      </c>
      <c r="K864" s="97"/>
      <c r="L864" s="98"/>
      <c r="M864" s="108"/>
      <c r="N864" s="28" t="s">
        <v>79</v>
      </c>
    </row>
    <row r="865" spans="10:14">
      <c r="J865" s="96">
        <v>11</v>
      </c>
      <c r="K865" s="97"/>
      <c r="L865" s="98"/>
      <c r="M865" s="108"/>
      <c r="N865" s="28" t="s">
        <v>80</v>
      </c>
    </row>
    <row r="866" spans="10:14">
      <c r="J866" s="96">
        <v>11</v>
      </c>
      <c r="K866" s="97"/>
      <c r="L866" s="98"/>
      <c r="M866" s="108"/>
      <c r="N866" s="28" t="s">
        <v>80</v>
      </c>
    </row>
    <row r="867" spans="10:14">
      <c r="J867" s="96">
        <v>11</v>
      </c>
      <c r="K867" s="97"/>
      <c r="L867" s="98"/>
      <c r="M867" s="108"/>
      <c r="N867" s="28" t="s">
        <v>79</v>
      </c>
    </row>
    <row r="868" spans="10:14">
      <c r="J868" s="96">
        <v>11</v>
      </c>
      <c r="K868" s="97"/>
      <c r="L868" s="98"/>
      <c r="M868" s="108"/>
      <c r="N868" s="28" t="s">
        <v>79</v>
      </c>
    </row>
    <row r="869" spans="10:14">
      <c r="J869" s="96">
        <v>11</v>
      </c>
      <c r="K869" s="97"/>
      <c r="L869" s="98"/>
      <c r="M869" s="108"/>
      <c r="N869" s="28" t="s">
        <v>80</v>
      </c>
    </row>
    <row r="870" spans="10:14">
      <c r="J870" s="96">
        <v>11</v>
      </c>
      <c r="K870" s="97"/>
      <c r="L870" s="98"/>
      <c r="M870" s="108"/>
      <c r="N870" s="28" t="s">
        <v>79</v>
      </c>
    </row>
    <row r="871" spans="10:14">
      <c r="J871" s="96">
        <v>11</v>
      </c>
      <c r="K871" s="97"/>
      <c r="L871" s="98"/>
      <c r="M871" s="108"/>
      <c r="N871" s="28" t="s">
        <v>80</v>
      </c>
    </row>
    <row r="872" spans="10:14">
      <c r="J872" s="96">
        <v>11</v>
      </c>
      <c r="K872" s="97"/>
      <c r="L872" s="98"/>
      <c r="M872" s="108"/>
      <c r="N872" s="28" t="s">
        <v>80</v>
      </c>
    </row>
    <row r="873" spans="10:14">
      <c r="J873" s="96">
        <v>11</v>
      </c>
      <c r="K873" s="97"/>
      <c r="L873" s="98"/>
      <c r="M873" s="108"/>
      <c r="N873" s="28" t="s">
        <v>80</v>
      </c>
    </row>
    <row r="874" spans="10:14">
      <c r="J874" s="96">
        <v>11</v>
      </c>
      <c r="K874" s="97"/>
      <c r="L874" s="98"/>
      <c r="M874" s="108"/>
      <c r="N874" s="28" t="s">
        <v>79</v>
      </c>
    </row>
    <row r="875" spans="10:14">
      <c r="J875" s="96">
        <v>11</v>
      </c>
      <c r="K875" s="97"/>
      <c r="L875" s="98"/>
      <c r="M875" s="108"/>
      <c r="N875" s="28" t="s">
        <v>79</v>
      </c>
    </row>
    <row r="876" spans="10:14">
      <c r="J876" s="96">
        <v>11</v>
      </c>
      <c r="K876" s="97"/>
      <c r="L876" s="98"/>
      <c r="M876" s="108"/>
      <c r="N876" s="28" t="s">
        <v>80</v>
      </c>
    </row>
    <row r="877" spans="10:14">
      <c r="J877" s="96">
        <v>11</v>
      </c>
      <c r="K877" s="97"/>
      <c r="L877" s="98"/>
      <c r="M877" s="108"/>
      <c r="N877" s="28" t="s">
        <v>80</v>
      </c>
    </row>
    <row r="878" spans="10:14">
      <c r="J878" s="96">
        <v>11</v>
      </c>
      <c r="K878" s="97"/>
      <c r="L878" s="98"/>
      <c r="M878" s="108"/>
      <c r="N878" s="28" t="s">
        <v>79</v>
      </c>
    </row>
    <row r="879" spans="10:14">
      <c r="J879" s="96">
        <v>11</v>
      </c>
      <c r="K879" s="97"/>
      <c r="L879" s="98"/>
      <c r="M879" s="108"/>
      <c r="N879" s="28" t="s">
        <v>80</v>
      </c>
    </row>
    <row r="880" spans="10:14">
      <c r="J880" s="96">
        <v>11</v>
      </c>
      <c r="K880" s="97"/>
      <c r="L880" s="98"/>
      <c r="M880" s="108"/>
      <c r="N880" s="28" t="s">
        <v>80</v>
      </c>
    </row>
    <row r="881" spans="10:14">
      <c r="J881" s="96">
        <v>11</v>
      </c>
      <c r="K881" s="97"/>
      <c r="L881" s="98"/>
      <c r="M881" s="108"/>
      <c r="N881" s="28" t="s">
        <v>80</v>
      </c>
    </row>
    <row r="882" spans="10:14">
      <c r="J882" s="96">
        <v>11</v>
      </c>
      <c r="K882" s="97"/>
      <c r="L882" s="98"/>
      <c r="M882" s="108"/>
      <c r="N882" s="28" t="s">
        <v>79</v>
      </c>
    </row>
    <row r="883" spans="10:14">
      <c r="J883" s="96">
        <v>11</v>
      </c>
      <c r="K883" s="97"/>
      <c r="L883" s="98"/>
      <c r="M883" s="108"/>
      <c r="N883" s="28" t="s">
        <v>79</v>
      </c>
    </row>
    <row r="884" spans="10:14">
      <c r="J884" s="96">
        <v>11</v>
      </c>
      <c r="K884" s="97"/>
      <c r="L884" s="98"/>
      <c r="M884" s="108"/>
      <c r="N884" s="28" t="s">
        <v>79</v>
      </c>
    </row>
    <row r="885" spans="10:14">
      <c r="J885" s="96">
        <v>11</v>
      </c>
      <c r="K885" s="97"/>
      <c r="L885" s="98"/>
      <c r="M885" s="108"/>
      <c r="N885" s="28" t="s">
        <v>79</v>
      </c>
    </row>
    <row r="886" spans="10:14">
      <c r="J886" s="96">
        <v>11</v>
      </c>
      <c r="K886" s="97"/>
      <c r="L886" s="98"/>
      <c r="M886" s="108"/>
      <c r="N886" s="28" t="s">
        <v>79</v>
      </c>
    </row>
    <row r="887" spans="10:14">
      <c r="J887" s="96">
        <v>11</v>
      </c>
      <c r="K887" s="97"/>
      <c r="L887" s="98"/>
      <c r="M887" s="108"/>
      <c r="N887" s="28" t="s">
        <v>79</v>
      </c>
    </row>
    <row r="888" spans="10:14">
      <c r="J888" s="96">
        <v>11</v>
      </c>
      <c r="K888" s="97"/>
      <c r="L888" s="98"/>
      <c r="M888" s="108"/>
      <c r="N888" s="28" t="s">
        <v>80</v>
      </c>
    </row>
    <row r="889" spans="10:14">
      <c r="J889" s="96">
        <v>11</v>
      </c>
      <c r="K889" s="97"/>
      <c r="L889" s="98"/>
      <c r="M889" s="108"/>
      <c r="N889" s="28" t="s">
        <v>80</v>
      </c>
    </row>
    <row r="890" spans="10:14">
      <c r="J890" s="96">
        <v>11</v>
      </c>
      <c r="K890" s="97"/>
      <c r="L890" s="98"/>
      <c r="M890" s="108"/>
      <c r="N890" s="28" t="s">
        <v>79</v>
      </c>
    </row>
    <row r="891" spans="10:14">
      <c r="J891" s="96">
        <v>11</v>
      </c>
      <c r="K891" s="97"/>
      <c r="L891" s="98"/>
      <c r="M891" s="108"/>
      <c r="N891" s="28" t="s">
        <v>79</v>
      </c>
    </row>
    <row r="892" spans="10:14">
      <c r="J892" s="96">
        <v>11</v>
      </c>
      <c r="K892" s="97"/>
      <c r="L892" s="98"/>
      <c r="M892" s="108"/>
      <c r="N892" s="28" t="s">
        <v>80</v>
      </c>
    </row>
    <row r="893" spans="10:14">
      <c r="J893" s="96">
        <v>11</v>
      </c>
      <c r="K893" s="97"/>
      <c r="L893" s="98"/>
      <c r="M893" s="108"/>
      <c r="N893" s="28" t="s">
        <v>79</v>
      </c>
    </row>
    <row r="894" spans="10:14">
      <c r="J894" s="96">
        <v>11</v>
      </c>
      <c r="K894" s="97"/>
      <c r="L894" s="98"/>
      <c r="M894" s="108"/>
      <c r="N894" s="29" t="s">
        <v>79</v>
      </c>
    </row>
    <row r="895" spans="10:14">
      <c r="J895" s="96">
        <v>11</v>
      </c>
      <c r="K895" s="97"/>
      <c r="L895" s="98"/>
      <c r="M895" s="108"/>
      <c r="N895" s="28" t="s">
        <v>80</v>
      </c>
    </row>
    <row r="896" spans="10:14">
      <c r="J896" s="96">
        <v>11</v>
      </c>
      <c r="K896" s="97"/>
      <c r="L896" s="98"/>
      <c r="M896" s="108"/>
      <c r="N896" s="28" t="s">
        <v>79</v>
      </c>
    </row>
    <row r="897" spans="10:14">
      <c r="J897" s="96">
        <v>11</v>
      </c>
      <c r="K897" s="97"/>
      <c r="L897" s="98"/>
      <c r="M897" s="108"/>
      <c r="N897" s="28" t="s">
        <v>80</v>
      </c>
    </row>
    <row r="898" spans="10:14">
      <c r="J898" s="96">
        <v>11</v>
      </c>
      <c r="K898" s="97"/>
      <c r="L898" s="98"/>
      <c r="M898" s="108"/>
      <c r="N898" s="28" t="s">
        <v>79</v>
      </c>
    </row>
    <row r="899" spans="10:14">
      <c r="J899" s="96">
        <v>11</v>
      </c>
      <c r="K899" s="97"/>
      <c r="L899" s="98"/>
      <c r="M899" s="108"/>
      <c r="N899" s="28" t="s">
        <v>79</v>
      </c>
    </row>
    <row r="900" spans="10:14">
      <c r="J900" s="96">
        <v>11</v>
      </c>
      <c r="K900" s="97"/>
      <c r="L900" s="98"/>
      <c r="M900" s="108"/>
      <c r="N900" s="28" t="s">
        <v>79</v>
      </c>
    </row>
    <row r="901" spans="10:14">
      <c r="J901" s="96">
        <v>11</v>
      </c>
      <c r="K901" s="97"/>
      <c r="L901" s="98"/>
      <c r="M901" s="108"/>
      <c r="N901" s="29" t="s">
        <v>80</v>
      </c>
    </row>
    <row r="902" spans="10:14">
      <c r="J902" s="96">
        <v>11</v>
      </c>
      <c r="K902" s="97"/>
      <c r="L902" s="98"/>
      <c r="M902" s="108"/>
      <c r="N902" s="29" t="s">
        <v>80</v>
      </c>
    </row>
    <row r="903" spans="10:14">
      <c r="J903" s="96">
        <v>11</v>
      </c>
      <c r="K903" s="97"/>
      <c r="L903" s="98"/>
      <c r="M903" s="108"/>
      <c r="N903" s="29" t="s">
        <v>80</v>
      </c>
    </row>
    <row r="904" spans="10:14">
      <c r="J904" s="96">
        <v>11</v>
      </c>
      <c r="K904" s="97"/>
      <c r="L904" s="98"/>
      <c r="M904" s="108"/>
      <c r="N904" s="29" t="s">
        <v>79</v>
      </c>
    </row>
    <row r="905" spans="10:14">
      <c r="J905" s="96">
        <v>11</v>
      </c>
      <c r="K905" s="97"/>
      <c r="L905" s="98"/>
      <c r="M905" s="108"/>
      <c r="N905" s="29" t="s">
        <v>80</v>
      </c>
    </row>
    <row r="906" spans="10:14">
      <c r="J906" s="96">
        <v>11</v>
      </c>
      <c r="K906" s="97"/>
      <c r="L906" s="98"/>
      <c r="M906" s="108"/>
      <c r="N906" s="29" t="s">
        <v>80</v>
      </c>
    </row>
    <row r="907" spans="10:14">
      <c r="J907" s="96">
        <v>11</v>
      </c>
      <c r="K907" s="97"/>
      <c r="L907" s="98"/>
      <c r="M907" s="108"/>
      <c r="N907" s="29" t="s">
        <v>80</v>
      </c>
    </row>
    <row r="908" spans="10:14">
      <c r="J908" s="96">
        <v>11</v>
      </c>
      <c r="K908" s="97"/>
      <c r="L908" s="98"/>
      <c r="M908" s="108"/>
      <c r="N908" s="29" t="s">
        <v>79</v>
      </c>
    </row>
    <row r="909" spans="10:14">
      <c r="J909" s="96">
        <v>11</v>
      </c>
      <c r="K909" s="97"/>
      <c r="L909" s="98"/>
      <c r="M909" s="108"/>
      <c r="N909" s="29" t="s">
        <v>80</v>
      </c>
    </row>
    <row r="910" spans="10:14">
      <c r="J910" s="96">
        <v>11</v>
      </c>
      <c r="K910" s="97"/>
      <c r="L910" s="98"/>
      <c r="M910" s="108"/>
      <c r="N910" s="29" t="s">
        <v>79</v>
      </c>
    </row>
    <row r="911" spans="10:14">
      <c r="J911" s="96">
        <v>11</v>
      </c>
      <c r="K911" s="97"/>
      <c r="L911" s="98"/>
      <c r="M911" s="108"/>
      <c r="N911" s="29" t="s">
        <v>79</v>
      </c>
    </row>
    <row r="912" spans="10:14">
      <c r="J912" s="96">
        <v>11</v>
      </c>
      <c r="K912" s="97"/>
      <c r="L912" s="98"/>
      <c r="M912" s="108"/>
      <c r="N912" s="29" t="s">
        <v>79</v>
      </c>
    </row>
    <row r="913" spans="10:14">
      <c r="J913" s="96">
        <v>11</v>
      </c>
      <c r="K913" s="97"/>
      <c r="L913" s="98"/>
      <c r="M913" s="108"/>
      <c r="N913" s="29" t="s">
        <v>80</v>
      </c>
    </row>
    <row r="914" spans="10:14">
      <c r="J914" s="96">
        <v>11</v>
      </c>
      <c r="K914" s="97"/>
      <c r="L914" s="98"/>
      <c r="M914" s="108"/>
      <c r="N914" s="29" t="s">
        <v>79</v>
      </c>
    </row>
    <row r="915" spans="10:14">
      <c r="J915" s="96">
        <v>11</v>
      </c>
      <c r="K915" s="97"/>
      <c r="L915" s="98"/>
      <c r="M915" s="108"/>
      <c r="N915" s="29" t="s">
        <v>80</v>
      </c>
    </row>
    <row r="916" spans="10:14">
      <c r="J916" s="96">
        <v>11</v>
      </c>
      <c r="K916" s="97"/>
      <c r="L916" s="98"/>
      <c r="M916" s="108"/>
      <c r="N916" s="29" t="s">
        <v>80</v>
      </c>
    </row>
    <row r="917" spans="10:14">
      <c r="J917" s="96">
        <v>11</v>
      </c>
      <c r="K917" s="97"/>
      <c r="L917" s="98"/>
      <c r="M917" s="108"/>
      <c r="N917" s="29" t="s">
        <v>79</v>
      </c>
    </row>
    <row r="918" spans="10:14">
      <c r="J918" s="96">
        <v>11</v>
      </c>
      <c r="K918" s="97"/>
      <c r="L918" s="98"/>
      <c r="M918" s="108"/>
      <c r="N918" s="29" t="s">
        <v>80</v>
      </c>
    </row>
    <row r="919" spans="10:14">
      <c r="J919" s="96">
        <v>11</v>
      </c>
      <c r="K919" s="97"/>
      <c r="L919" s="98"/>
      <c r="M919" s="108"/>
      <c r="N919" s="29" t="s">
        <v>80</v>
      </c>
    </row>
    <row r="920" spans="10:14">
      <c r="J920" s="96">
        <v>11</v>
      </c>
      <c r="K920" s="97"/>
      <c r="L920" s="98"/>
      <c r="M920" s="108"/>
      <c r="N920" s="29" t="s">
        <v>80</v>
      </c>
    </row>
    <row r="921" spans="10:14">
      <c r="J921" s="96">
        <v>11</v>
      </c>
      <c r="K921" s="97"/>
      <c r="L921" s="98"/>
      <c r="M921" s="108"/>
      <c r="N921" s="29" t="s">
        <v>80</v>
      </c>
    </row>
    <row r="922" spans="10:14">
      <c r="J922" s="96">
        <v>11</v>
      </c>
      <c r="K922" s="97"/>
      <c r="L922" s="98"/>
      <c r="M922" s="108"/>
      <c r="N922" s="29" t="s">
        <v>80</v>
      </c>
    </row>
    <row r="923" spans="10:14">
      <c r="J923" s="96">
        <v>11</v>
      </c>
      <c r="K923" s="97"/>
      <c r="L923" s="98"/>
      <c r="M923" s="108"/>
      <c r="N923" s="29" t="s">
        <v>80</v>
      </c>
    </row>
    <row r="924" spans="10:14">
      <c r="J924" s="96">
        <v>11</v>
      </c>
      <c r="K924" s="97"/>
      <c r="L924" s="98"/>
      <c r="M924" s="108"/>
      <c r="N924" s="29" t="s">
        <v>80</v>
      </c>
    </row>
    <row r="925" spans="10:14">
      <c r="J925" s="96">
        <v>11</v>
      </c>
      <c r="K925" s="97"/>
      <c r="L925" s="98"/>
      <c r="M925" s="108"/>
      <c r="N925" s="29" t="s">
        <v>79</v>
      </c>
    </row>
    <row r="926" spans="10:14">
      <c r="J926" s="96">
        <v>11</v>
      </c>
      <c r="K926" s="97"/>
      <c r="L926" s="98"/>
      <c r="M926" s="108"/>
      <c r="N926" s="29" t="s">
        <v>80</v>
      </c>
    </row>
    <row r="927" spans="10:14">
      <c r="J927" s="96">
        <v>11</v>
      </c>
      <c r="K927" s="97"/>
      <c r="L927" s="98"/>
      <c r="M927" s="108"/>
      <c r="N927" s="29" t="s">
        <v>80</v>
      </c>
    </row>
    <row r="928" spans="10:14">
      <c r="J928" s="96">
        <v>11</v>
      </c>
      <c r="K928" s="97"/>
      <c r="L928" s="98"/>
      <c r="M928" s="108"/>
      <c r="N928" s="29" t="s">
        <v>80</v>
      </c>
    </row>
    <row r="929" spans="10:14">
      <c r="J929" s="96">
        <v>11</v>
      </c>
      <c r="K929" s="97"/>
      <c r="L929" s="98"/>
      <c r="M929" s="108"/>
      <c r="N929" s="29" t="s">
        <v>80</v>
      </c>
    </row>
    <row r="930" spans="10:14">
      <c r="J930" s="96">
        <v>11</v>
      </c>
      <c r="K930" s="97"/>
      <c r="L930" s="98"/>
      <c r="M930" s="108"/>
      <c r="N930" s="29" t="s">
        <v>80</v>
      </c>
    </row>
    <row r="931" spans="10:14">
      <c r="J931" s="96">
        <v>11</v>
      </c>
      <c r="K931" s="97"/>
      <c r="L931" s="98"/>
      <c r="M931" s="108"/>
      <c r="N931" s="29" t="s">
        <v>80</v>
      </c>
    </row>
    <row r="932" spans="10:14">
      <c r="J932" s="96">
        <v>11</v>
      </c>
      <c r="K932" s="97"/>
      <c r="L932" s="98"/>
      <c r="M932" s="108"/>
      <c r="N932" s="28" t="s">
        <v>79</v>
      </c>
    </row>
    <row r="933" spans="10:14">
      <c r="J933" s="96">
        <v>11</v>
      </c>
      <c r="K933" s="97"/>
      <c r="L933" s="98"/>
      <c r="M933" s="108"/>
      <c r="N933" s="28" t="s">
        <v>79</v>
      </c>
    </row>
    <row r="934" spans="10:14">
      <c r="J934" s="96">
        <v>11</v>
      </c>
      <c r="K934" s="97"/>
      <c r="L934" s="98"/>
      <c r="M934" s="108"/>
      <c r="N934" s="28" t="s">
        <v>80</v>
      </c>
    </row>
    <row r="935" spans="10:14">
      <c r="J935" s="96">
        <v>11</v>
      </c>
      <c r="K935" s="97"/>
      <c r="L935" s="98"/>
      <c r="M935" s="108"/>
      <c r="N935" s="28" t="s">
        <v>79</v>
      </c>
    </row>
    <row r="936" spans="10:14">
      <c r="J936" s="96">
        <v>11</v>
      </c>
      <c r="K936" s="97"/>
      <c r="L936" s="98"/>
      <c r="M936" s="108"/>
      <c r="N936" s="28" t="s">
        <v>79</v>
      </c>
    </row>
    <row r="937" spans="10:14">
      <c r="J937" s="96">
        <v>11</v>
      </c>
      <c r="K937" s="97"/>
      <c r="L937" s="98"/>
      <c r="M937" s="108"/>
      <c r="N937" s="28" t="s">
        <v>79</v>
      </c>
    </row>
    <row r="938" spans="10:14">
      <c r="J938" s="96">
        <v>11</v>
      </c>
      <c r="K938" s="97"/>
      <c r="L938" s="98"/>
      <c r="M938" s="108"/>
      <c r="N938" s="28" t="s">
        <v>79</v>
      </c>
    </row>
    <row r="939" spans="10:14">
      <c r="J939" s="96">
        <v>11</v>
      </c>
      <c r="K939" s="97"/>
      <c r="L939" s="98"/>
      <c r="M939" s="108"/>
      <c r="N939" s="28" t="s">
        <v>79</v>
      </c>
    </row>
    <row r="940" spans="10:14">
      <c r="J940" s="96">
        <v>11</v>
      </c>
      <c r="K940" s="97"/>
      <c r="L940" s="98"/>
      <c r="M940" s="108"/>
      <c r="N940" s="28" t="s">
        <v>79</v>
      </c>
    </row>
    <row r="941" spans="10:14">
      <c r="J941" s="96">
        <v>12</v>
      </c>
      <c r="K941" s="97"/>
      <c r="L941" s="98"/>
      <c r="M941" s="108"/>
      <c r="N941" s="28" t="s">
        <v>80</v>
      </c>
    </row>
    <row r="942" spans="10:14">
      <c r="J942" s="96">
        <v>12</v>
      </c>
      <c r="K942" s="97"/>
      <c r="L942" s="98"/>
      <c r="M942" s="108"/>
      <c r="N942" s="28" t="s">
        <v>79</v>
      </c>
    </row>
    <row r="943" spans="10:14">
      <c r="J943" s="96">
        <v>12</v>
      </c>
      <c r="K943" s="97"/>
      <c r="L943" s="98"/>
      <c r="M943" s="108"/>
      <c r="N943" s="28" t="s">
        <v>80</v>
      </c>
    </row>
    <row r="944" spans="10:14">
      <c r="J944" s="96">
        <v>12</v>
      </c>
      <c r="K944" s="97"/>
      <c r="L944" s="98"/>
      <c r="M944" s="108"/>
      <c r="N944" s="28" t="s">
        <v>80</v>
      </c>
    </row>
    <row r="945" spans="10:14">
      <c r="J945" s="96">
        <v>12</v>
      </c>
      <c r="K945" s="97"/>
      <c r="L945" s="98"/>
      <c r="M945" s="108"/>
      <c r="N945" s="28" t="s">
        <v>79</v>
      </c>
    </row>
    <row r="946" spans="10:14">
      <c r="J946" s="96">
        <v>12</v>
      </c>
      <c r="K946" s="97"/>
      <c r="L946" s="98"/>
      <c r="M946" s="108"/>
      <c r="N946" s="28" t="s">
        <v>79</v>
      </c>
    </row>
    <row r="947" spans="10:14">
      <c r="J947" s="96">
        <v>12</v>
      </c>
      <c r="K947" s="97"/>
      <c r="L947" s="98"/>
      <c r="M947" s="108"/>
      <c r="N947" s="28" t="s">
        <v>79</v>
      </c>
    </row>
    <row r="948" spans="10:14">
      <c r="J948" s="96">
        <v>12</v>
      </c>
      <c r="K948" s="97"/>
      <c r="L948" s="98"/>
      <c r="M948" s="108"/>
      <c r="N948" s="28" t="s">
        <v>80</v>
      </c>
    </row>
    <row r="949" spans="10:14">
      <c r="J949" s="96">
        <v>12</v>
      </c>
      <c r="K949" s="97"/>
      <c r="L949" s="98"/>
      <c r="M949" s="108"/>
      <c r="N949" s="28" t="s">
        <v>80</v>
      </c>
    </row>
    <row r="950" spans="10:14">
      <c r="J950" s="96">
        <v>12</v>
      </c>
      <c r="K950" s="97"/>
      <c r="L950" s="98"/>
      <c r="M950" s="108"/>
      <c r="N950" s="28" t="s">
        <v>79</v>
      </c>
    </row>
    <row r="951" spans="10:14">
      <c r="J951" s="96">
        <v>12</v>
      </c>
      <c r="K951" s="97"/>
      <c r="L951" s="98"/>
      <c r="M951" s="108"/>
      <c r="N951" s="28" t="s">
        <v>80</v>
      </c>
    </row>
    <row r="952" spans="10:14">
      <c r="J952" s="96">
        <v>12</v>
      </c>
      <c r="K952" s="97"/>
      <c r="L952" s="98"/>
      <c r="M952" s="108"/>
      <c r="N952" s="28" t="s">
        <v>80</v>
      </c>
    </row>
    <row r="953" spans="10:14">
      <c r="J953" s="96">
        <v>12</v>
      </c>
      <c r="K953" s="97"/>
      <c r="L953" s="98"/>
      <c r="M953" s="108"/>
      <c r="N953" s="28" t="s">
        <v>79</v>
      </c>
    </row>
    <row r="954" spans="10:14">
      <c r="J954" s="96">
        <v>12</v>
      </c>
      <c r="K954" s="97"/>
      <c r="L954" s="98"/>
      <c r="M954" s="108"/>
      <c r="N954" s="28" t="s">
        <v>80</v>
      </c>
    </row>
    <row r="955" spans="10:14">
      <c r="J955" s="96">
        <v>12</v>
      </c>
      <c r="K955" s="97"/>
      <c r="L955" s="98"/>
      <c r="M955" s="108"/>
      <c r="N955" s="29" t="s">
        <v>79</v>
      </c>
    </row>
    <row r="956" spans="10:14">
      <c r="J956" s="96">
        <v>12</v>
      </c>
      <c r="K956" s="97"/>
      <c r="L956" s="98"/>
      <c r="M956" s="108"/>
      <c r="N956" s="29" t="s">
        <v>80</v>
      </c>
    </row>
    <row r="957" spans="10:14">
      <c r="J957" s="96">
        <v>12</v>
      </c>
      <c r="K957" s="97"/>
      <c r="L957" s="98"/>
      <c r="M957" s="108"/>
      <c r="N957" s="28" t="s">
        <v>79</v>
      </c>
    </row>
    <row r="958" spans="10:14">
      <c r="J958" s="96">
        <v>12</v>
      </c>
      <c r="K958" s="97"/>
      <c r="L958" s="98"/>
      <c r="M958" s="108"/>
      <c r="N958" s="28" t="s">
        <v>79</v>
      </c>
    </row>
    <row r="959" spans="10:14">
      <c r="J959" s="96">
        <v>12</v>
      </c>
      <c r="K959" s="97"/>
      <c r="L959" s="98"/>
      <c r="M959" s="108"/>
      <c r="N959" s="28" t="s">
        <v>79</v>
      </c>
    </row>
    <row r="960" spans="10:14">
      <c r="J960" s="96">
        <v>12</v>
      </c>
      <c r="K960" s="97"/>
      <c r="L960" s="98"/>
      <c r="M960" s="108"/>
      <c r="N960" s="28" t="s">
        <v>80</v>
      </c>
    </row>
    <row r="961" spans="10:14">
      <c r="J961" s="96">
        <v>12</v>
      </c>
      <c r="K961" s="97"/>
      <c r="L961" s="98"/>
      <c r="M961" s="108"/>
      <c r="N961" s="28" t="s">
        <v>80</v>
      </c>
    </row>
    <row r="962" spans="10:14">
      <c r="J962" s="96">
        <v>12</v>
      </c>
      <c r="K962" s="97"/>
      <c r="L962" s="98"/>
      <c r="M962" s="108"/>
      <c r="N962" s="28" t="s">
        <v>80</v>
      </c>
    </row>
    <row r="963" spans="10:14">
      <c r="J963" s="96">
        <v>12</v>
      </c>
      <c r="K963" s="97"/>
      <c r="L963" s="98"/>
      <c r="M963" s="108"/>
      <c r="N963" s="28" t="s">
        <v>79</v>
      </c>
    </row>
    <row r="964" spans="10:14">
      <c r="J964" s="96">
        <v>12</v>
      </c>
      <c r="K964" s="97"/>
      <c r="L964" s="98"/>
      <c r="M964" s="108"/>
      <c r="N964" s="28" t="s">
        <v>80</v>
      </c>
    </row>
    <row r="965" spans="10:14">
      <c r="J965" s="96">
        <v>12</v>
      </c>
      <c r="K965" s="97"/>
      <c r="L965" s="98"/>
      <c r="M965" s="108"/>
      <c r="N965" s="28" t="s">
        <v>80</v>
      </c>
    </row>
    <row r="966" spans="10:14">
      <c r="J966" s="96">
        <v>12</v>
      </c>
      <c r="K966" s="97"/>
      <c r="L966" s="98"/>
      <c r="M966" s="108"/>
      <c r="N966" s="28" t="s">
        <v>79</v>
      </c>
    </row>
    <row r="967" spans="10:14">
      <c r="J967" s="96">
        <v>12</v>
      </c>
      <c r="K967" s="97"/>
      <c r="L967" s="98"/>
      <c r="M967" s="108"/>
      <c r="N967" s="28" t="s">
        <v>80</v>
      </c>
    </row>
    <row r="968" spans="10:14">
      <c r="J968" s="96">
        <v>12</v>
      </c>
      <c r="K968" s="97"/>
      <c r="L968" s="98"/>
      <c r="M968" s="108"/>
      <c r="N968" s="28" t="s">
        <v>80</v>
      </c>
    </row>
    <row r="969" spans="10:14">
      <c r="J969" s="96">
        <v>12</v>
      </c>
      <c r="K969" s="97"/>
      <c r="L969" s="98"/>
      <c r="M969" s="108"/>
      <c r="N969" s="28" t="s">
        <v>79</v>
      </c>
    </row>
    <row r="970" spans="10:14">
      <c r="J970" s="96">
        <v>12</v>
      </c>
      <c r="K970" s="97"/>
      <c r="L970" s="98"/>
      <c r="M970" s="108"/>
      <c r="N970" s="28" t="s">
        <v>80</v>
      </c>
    </row>
    <row r="971" spans="10:14">
      <c r="J971" s="96">
        <v>12</v>
      </c>
      <c r="K971" s="97"/>
      <c r="L971" s="98"/>
      <c r="M971" s="108"/>
      <c r="N971" s="28" t="s">
        <v>79</v>
      </c>
    </row>
    <row r="972" spans="10:14">
      <c r="J972" s="96">
        <v>12</v>
      </c>
      <c r="K972" s="97"/>
      <c r="L972" s="98"/>
      <c r="M972" s="108"/>
      <c r="N972" s="28" t="s">
        <v>79</v>
      </c>
    </row>
    <row r="973" spans="10:14">
      <c r="J973" s="96">
        <v>12</v>
      </c>
      <c r="K973" s="97"/>
      <c r="L973" s="98"/>
      <c r="M973" s="108"/>
      <c r="N973" s="28" t="s">
        <v>79</v>
      </c>
    </row>
    <row r="974" spans="10:14">
      <c r="J974" s="96">
        <v>12</v>
      </c>
      <c r="K974" s="97"/>
      <c r="L974" s="98"/>
      <c r="M974" s="108"/>
      <c r="N974" s="28" t="s">
        <v>80</v>
      </c>
    </row>
    <row r="975" spans="10:14">
      <c r="J975" s="96">
        <v>12</v>
      </c>
      <c r="K975" s="97"/>
      <c r="L975" s="98"/>
      <c r="M975" s="108"/>
      <c r="N975" s="28" t="s">
        <v>80</v>
      </c>
    </row>
    <row r="976" spans="10:14">
      <c r="J976" s="96">
        <v>12</v>
      </c>
      <c r="K976" s="97"/>
      <c r="L976" s="98"/>
      <c r="M976" s="108"/>
      <c r="N976" s="28" t="s">
        <v>80</v>
      </c>
    </row>
    <row r="977" spans="10:14">
      <c r="J977" s="96">
        <v>12</v>
      </c>
      <c r="K977" s="97"/>
      <c r="L977" s="98"/>
      <c r="M977" s="108"/>
      <c r="N977" s="28" t="s">
        <v>79</v>
      </c>
    </row>
    <row r="978" spans="10:14">
      <c r="J978" s="96">
        <v>12</v>
      </c>
      <c r="K978" s="97"/>
      <c r="L978" s="98"/>
      <c r="M978" s="108"/>
      <c r="N978" s="28" t="s">
        <v>79</v>
      </c>
    </row>
    <row r="979" spans="10:14">
      <c r="J979" s="96">
        <v>12</v>
      </c>
      <c r="K979" s="97"/>
      <c r="L979" s="98"/>
      <c r="M979" s="108"/>
      <c r="N979" s="28" t="s">
        <v>79</v>
      </c>
    </row>
    <row r="980" spans="10:14">
      <c r="J980" s="96">
        <v>12</v>
      </c>
      <c r="K980" s="97"/>
      <c r="L980" s="98"/>
      <c r="M980" s="108"/>
      <c r="N980" s="28" t="s">
        <v>79</v>
      </c>
    </row>
    <row r="981" spans="10:14">
      <c r="J981" s="96">
        <v>12</v>
      </c>
      <c r="K981" s="97"/>
      <c r="L981" s="98"/>
      <c r="M981" s="108"/>
      <c r="N981" s="28" t="s">
        <v>79</v>
      </c>
    </row>
    <row r="982" spans="10:14">
      <c r="J982" s="96">
        <v>12</v>
      </c>
      <c r="K982" s="97"/>
      <c r="L982" s="98"/>
      <c r="M982" s="108"/>
      <c r="N982" s="28" t="s">
        <v>80</v>
      </c>
    </row>
    <row r="983" spans="10:14">
      <c r="J983" s="96">
        <v>12</v>
      </c>
      <c r="K983" s="97"/>
      <c r="L983" s="98"/>
      <c r="M983" s="108"/>
      <c r="N983" s="28" t="s">
        <v>80</v>
      </c>
    </row>
    <row r="984" spans="10:14">
      <c r="J984" s="96">
        <v>12</v>
      </c>
      <c r="K984" s="97"/>
      <c r="L984" s="98"/>
      <c r="M984" s="108"/>
      <c r="N984" s="29" t="s">
        <v>79</v>
      </c>
    </row>
    <row r="985" spans="10:14">
      <c r="J985" s="96">
        <v>12</v>
      </c>
      <c r="K985" s="97"/>
      <c r="L985" s="98"/>
      <c r="M985" s="108"/>
      <c r="N985" s="29" t="s">
        <v>79</v>
      </c>
    </row>
    <row r="986" spans="10:14">
      <c r="J986" s="96">
        <v>12</v>
      </c>
      <c r="K986" s="97"/>
      <c r="L986" s="98"/>
      <c r="M986" s="108"/>
      <c r="N986" s="29" t="s">
        <v>79</v>
      </c>
    </row>
    <row r="987" spans="10:14">
      <c r="J987" s="96">
        <v>12</v>
      </c>
      <c r="K987" s="97"/>
      <c r="L987" s="98"/>
      <c r="M987" s="108"/>
      <c r="N987" s="29" t="s">
        <v>80</v>
      </c>
    </row>
    <row r="988" spans="10:14">
      <c r="J988" s="96">
        <v>12</v>
      </c>
      <c r="K988" s="97"/>
      <c r="L988" s="98"/>
      <c r="M988" s="108"/>
      <c r="N988" s="29" t="s">
        <v>79</v>
      </c>
    </row>
    <row r="989" spans="10:14">
      <c r="J989" s="96">
        <v>12</v>
      </c>
      <c r="K989" s="97"/>
      <c r="L989" s="98"/>
      <c r="M989" s="108"/>
      <c r="N989" s="29" t="s">
        <v>80</v>
      </c>
    </row>
    <row r="990" spans="10:14">
      <c r="J990" s="96">
        <v>12</v>
      </c>
      <c r="K990" s="97"/>
      <c r="L990" s="98"/>
      <c r="M990" s="108"/>
      <c r="N990" s="29" t="s">
        <v>79</v>
      </c>
    </row>
    <row r="991" spans="10:14">
      <c r="J991" s="96">
        <v>12</v>
      </c>
      <c r="K991" s="97"/>
      <c r="L991" s="98"/>
      <c r="M991" s="108"/>
      <c r="N991" s="29" t="s">
        <v>80</v>
      </c>
    </row>
    <row r="992" spans="10:14">
      <c r="J992" s="96">
        <v>12</v>
      </c>
      <c r="K992" s="97"/>
      <c r="L992" s="98"/>
      <c r="M992" s="108"/>
      <c r="N992" s="29" t="s">
        <v>79</v>
      </c>
    </row>
    <row r="993" spans="10:14">
      <c r="J993" s="96">
        <v>12</v>
      </c>
      <c r="K993" s="97"/>
      <c r="L993" s="98"/>
      <c r="M993" s="108"/>
      <c r="N993" s="29" t="s">
        <v>80</v>
      </c>
    </row>
    <row r="994" spans="10:14">
      <c r="J994" s="96">
        <v>12</v>
      </c>
      <c r="K994" s="97"/>
      <c r="L994" s="98"/>
      <c r="M994" s="108"/>
      <c r="N994" s="29" t="s">
        <v>79</v>
      </c>
    </row>
    <row r="995" spans="10:14">
      <c r="J995" s="96">
        <v>12</v>
      </c>
      <c r="K995" s="97"/>
      <c r="L995" s="98"/>
      <c r="M995" s="108"/>
      <c r="N995" s="29" t="s">
        <v>79</v>
      </c>
    </row>
    <row r="996" spans="10:14">
      <c r="J996" s="96">
        <v>12</v>
      </c>
      <c r="K996" s="97"/>
      <c r="L996" s="98"/>
      <c r="M996" s="108"/>
      <c r="N996" s="29" t="s">
        <v>80</v>
      </c>
    </row>
    <row r="997" spans="10:14">
      <c r="J997" s="96">
        <v>12</v>
      </c>
      <c r="K997" s="97"/>
      <c r="L997" s="98"/>
      <c r="M997" s="108"/>
      <c r="N997" s="29" t="s">
        <v>79</v>
      </c>
    </row>
    <row r="998" spans="10:14">
      <c r="J998" s="96">
        <v>12</v>
      </c>
      <c r="K998" s="97"/>
      <c r="L998" s="98"/>
      <c r="M998" s="108"/>
      <c r="N998" s="29" t="s">
        <v>79</v>
      </c>
    </row>
    <row r="999" spans="10:14">
      <c r="J999" s="96">
        <v>12</v>
      </c>
      <c r="K999" s="97"/>
      <c r="L999" s="98"/>
      <c r="M999" s="108"/>
      <c r="N999" s="29" t="s">
        <v>80</v>
      </c>
    </row>
    <row r="1000" spans="10:14">
      <c r="J1000" s="96">
        <v>12</v>
      </c>
      <c r="K1000" s="97"/>
      <c r="L1000" s="98"/>
      <c r="M1000" s="108"/>
      <c r="N1000" s="29" t="s">
        <v>80</v>
      </c>
    </row>
    <row r="1001" spans="10:14">
      <c r="J1001" s="96">
        <v>12</v>
      </c>
      <c r="K1001" s="97"/>
      <c r="L1001" s="98"/>
      <c r="M1001" s="108"/>
      <c r="N1001" s="29" t="s">
        <v>80</v>
      </c>
    </row>
    <row r="1002" spans="10:14">
      <c r="J1002" s="96">
        <v>12</v>
      </c>
      <c r="K1002" s="97"/>
      <c r="L1002" s="98"/>
      <c r="M1002" s="108"/>
      <c r="N1002" s="29" t="s">
        <v>79</v>
      </c>
    </row>
    <row r="1003" spans="10:14">
      <c r="J1003" s="96">
        <v>12</v>
      </c>
      <c r="K1003" s="97"/>
      <c r="L1003" s="98"/>
      <c r="M1003" s="108"/>
      <c r="N1003" s="29" t="s">
        <v>79</v>
      </c>
    </row>
    <row r="1004" spans="10:14">
      <c r="J1004" s="96">
        <v>12</v>
      </c>
      <c r="K1004" s="97"/>
      <c r="L1004" s="98"/>
      <c r="M1004" s="108"/>
      <c r="N1004" s="29" t="s">
        <v>79</v>
      </c>
    </row>
    <row r="1005" spans="10:14">
      <c r="J1005" s="96">
        <v>12</v>
      </c>
      <c r="K1005" s="97"/>
      <c r="L1005" s="98"/>
      <c r="M1005" s="108"/>
      <c r="N1005" s="29" t="s">
        <v>79</v>
      </c>
    </row>
    <row r="1006" spans="10:14">
      <c r="J1006" s="96">
        <v>12</v>
      </c>
      <c r="K1006" s="97"/>
      <c r="L1006" s="98"/>
      <c r="M1006" s="108"/>
      <c r="N1006" s="29" t="s">
        <v>79</v>
      </c>
    </row>
    <row r="1007" spans="10:14">
      <c r="J1007" s="96">
        <v>12</v>
      </c>
      <c r="K1007" s="97"/>
      <c r="L1007" s="98"/>
      <c r="M1007" s="108"/>
      <c r="N1007" s="29" t="s">
        <v>80</v>
      </c>
    </row>
    <row r="1008" spans="10:14">
      <c r="J1008" s="96">
        <v>12</v>
      </c>
      <c r="K1008" s="97"/>
      <c r="L1008" s="98"/>
      <c r="M1008" s="108"/>
      <c r="N1008" s="29" t="s">
        <v>80</v>
      </c>
    </row>
    <row r="1009" spans="10:14">
      <c r="J1009" s="96">
        <v>12</v>
      </c>
      <c r="K1009" s="97"/>
      <c r="L1009" s="98"/>
      <c r="M1009" s="108"/>
      <c r="N1009" s="28" t="s">
        <v>80</v>
      </c>
    </row>
    <row r="1010" spans="10:14">
      <c r="J1010" s="96">
        <v>12</v>
      </c>
      <c r="K1010" s="97"/>
      <c r="L1010" s="98"/>
      <c r="M1010" s="108"/>
      <c r="N1010" s="28" t="s">
        <v>79</v>
      </c>
    </row>
    <row r="1011" spans="10:14">
      <c r="J1011" s="96">
        <v>12</v>
      </c>
      <c r="K1011" s="97"/>
      <c r="L1011" s="98"/>
      <c r="M1011" s="108"/>
      <c r="N1011" s="28" t="s">
        <v>80</v>
      </c>
    </row>
    <row r="1012" spans="10:14">
      <c r="J1012" s="96">
        <v>12</v>
      </c>
      <c r="K1012" s="97"/>
      <c r="L1012" s="98"/>
      <c r="M1012" s="108"/>
      <c r="N1012" s="28" t="s">
        <v>79</v>
      </c>
    </row>
    <row r="1013" spans="10:14">
      <c r="J1013" s="96">
        <v>12</v>
      </c>
      <c r="K1013" s="97"/>
      <c r="L1013" s="98"/>
      <c r="M1013" s="108"/>
      <c r="N1013" s="28" t="s">
        <v>79</v>
      </c>
    </row>
    <row r="1014" spans="10:14">
      <c r="J1014" s="96">
        <v>12</v>
      </c>
      <c r="K1014" s="97"/>
      <c r="L1014" s="98"/>
      <c r="M1014" s="108"/>
      <c r="N1014" s="28" t="s">
        <v>79</v>
      </c>
    </row>
    <row r="1015" spans="10:14">
      <c r="J1015" s="99">
        <v>12</v>
      </c>
      <c r="K1015" s="100"/>
      <c r="L1015" s="101"/>
      <c r="M1015" s="108"/>
      <c r="N1015" s="28" t="s">
        <v>79</v>
      </c>
    </row>
  </sheetData>
  <mergeCells count="5">
    <mergeCell ref="A18:H18"/>
    <mergeCell ref="A3:H3"/>
    <mergeCell ref="J1:L1"/>
    <mergeCell ref="N1:Q1"/>
    <mergeCell ref="A1:H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2"/>
  <sheetViews>
    <sheetView workbookViewId="0">
      <selection activeCell="M14" sqref="M14"/>
    </sheetView>
  </sheetViews>
  <sheetFormatPr baseColWidth="10" defaultRowHeight="12" x14ac:dyDescent="0"/>
  <cols>
    <col min="1" max="1" width="5.33203125" style="18" customWidth="1"/>
    <col min="2" max="2" width="10.83203125" style="18"/>
    <col min="3" max="3" width="11" style="18" bestFit="1" customWidth="1"/>
    <col min="4" max="4" width="12.33203125" style="18" bestFit="1" customWidth="1"/>
    <col min="5" max="8" width="10.83203125" style="18"/>
    <col min="9" max="9" width="11" style="18" bestFit="1" customWidth="1"/>
    <col min="10" max="10" width="10.83203125" style="18"/>
    <col min="11" max="11" width="5.1640625" style="18" customWidth="1"/>
    <col min="12" max="14" width="10.83203125" style="18"/>
    <col min="15" max="15" width="29" style="18" customWidth="1"/>
    <col min="16" max="17" width="10.83203125" style="18"/>
    <col min="18" max="18" width="12" style="18" bestFit="1" customWidth="1"/>
    <col min="19" max="16384" width="10.83203125" style="18"/>
  </cols>
  <sheetData>
    <row r="1" spans="1:15" ht="95" customHeight="1">
      <c r="A1" s="264" t="s">
        <v>1080</v>
      </c>
      <c r="B1" s="264"/>
      <c r="C1" s="264"/>
      <c r="D1" s="78"/>
      <c r="E1" s="264" t="s">
        <v>1350</v>
      </c>
      <c r="F1" s="264"/>
      <c r="G1" s="78"/>
      <c r="H1" s="264" t="s">
        <v>1351</v>
      </c>
      <c r="I1" s="264"/>
      <c r="J1" s="78"/>
      <c r="K1" s="264" t="s">
        <v>1352</v>
      </c>
      <c r="L1" s="264"/>
      <c r="M1" s="264"/>
      <c r="N1" s="264"/>
      <c r="O1" s="264"/>
    </row>
    <row r="2" spans="1:15" ht="12.75" customHeight="1">
      <c r="A2" s="19" t="s">
        <v>1062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5" ht="12.75" customHeight="1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5" ht="37">
      <c r="A4" s="20"/>
      <c r="B4" s="83" t="s">
        <v>1090</v>
      </c>
      <c r="C4" s="37">
        <f>C90/100</f>
        <v>1.3458981000000001</v>
      </c>
      <c r="D4" s="20"/>
      <c r="E4" s="85" t="s">
        <v>1078</v>
      </c>
      <c r="F4" s="189">
        <f>AVERAGE(F7:F1832)</f>
        <v>2051.3741128149004</v>
      </c>
      <c r="G4" s="197">
        <v>54795</v>
      </c>
      <c r="H4" s="84" t="s">
        <v>1081</v>
      </c>
      <c r="I4" s="84">
        <f>AVERAGE(I7:I1832)</f>
        <v>2611.374787305585</v>
      </c>
      <c r="J4" s="20"/>
      <c r="K4" s="20"/>
      <c r="L4" s="84" t="s">
        <v>1692</v>
      </c>
      <c r="M4" s="37">
        <f>L11</f>
        <v>21478.33</v>
      </c>
    </row>
    <row r="5" spans="1:15">
      <c r="G5" s="196">
        <f>G4/F4</f>
        <v>26.711363694070492</v>
      </c>
    </row>
    <row r="6" spans="1:15" ht="45">
      <c r="A6" s="80" t="s">
        <v>28</v>
      </c>
      <c r="B6" s="80" t="s">
        <v>1063</v>
      </c>
      <c r="C6" s="81" t="s">
        <v>1064</v>
      </c>
      <c r="E6" s="82" t="s">
        <v>105</v>
      </c>
      <c r="F6" s="82" t="s">
        <v>1077</v>
      </c>
      <c r="H6" s="81" t="s">
        <v>105</v>
      </c>
      <c r="I6" s="81" t="s">
        <v>1079</v>
      </c>
      <c r="J6" s="7"/>
      <c r="K6" s="80" t="s">
        <v>28</v>
      </c>
      <c r="L6" s="80" t="s">
        <v>1089</v>
      </c>
      <c r="M6" s="80" t="s">
        <v>1086</v>
      </c>
      <c r="N6" s="80" t="s">
        <v>1087</v>
      </c>
      <c r="O6" s="80" t="s">
        <v>1088</v>
      </c>
    </row>
    <row r="7" spans="1:15" ht="17" customHeight="1">
      <c r="A7" s="38">
        <v>2009</v>
      </c>
      <c r="B7" s="38" t="s">
        <v>1065</v>
      </c>
      <c r="C7" s="79">
        <v>101.10696</v>
      </c>
      <c r="E7" s="190">
        <v>40544</v>
      </c>
      <c r="F7" s="191">
        <v>1913.98</v>
      </c>
      <c r="H7" s="192">
        <v>42369</v>
      </c>
      <c r="I7" s="38">
        <v>3421.26926</v>
      </c>
      <c r="J7" s="7"/>
      <c r="K7" s="38">
        <v>2011</v>
      </c>
      <c r="L7" s="188">
        <v>17853.330000000002</v>
      </c>
      <c r="M7" s="188">
        <v>535600</v>
      </c>
      <c r="N7" s="38">
        <v>4</v>
      </c>
      <c r="O7" s="38" t="s">
        <v>1082</v>
      </c>
    </row>
    <row r="8" spans="1:15" ht="19" customHeight="1">
      <c r="A8" s="38"/>
      <c r="B8" s="38" t="s">
        <v>1066</v>
      </c>
      <c r="C8" s="79">
        <v>102.18752000000001</v>
      </c>
      <c r="E8" s="192">
        <v>40575</v>
      </c>
      <c r="F8" s="193">
        <v>1913.98</v>
      </c>
      <c r="H8" s="192">
        <v>42368</v>
      </c>
      <c r="I8" s="38">
        <v>3443.4493499999999</v>
      </c>
      <c r="J8" s="7"/>
      <c r="K8" s="38">
        <v>2012</v>
      </c>
      <c r="L8" s="188">
        <v>18890</v>
      </c>
      <c r="M8" s="188">
        <v>566700</v>
      </c>
      <c r="N8" s="38">
        <v>5.8</v>
      </c>
      <c r="O8" s="38" t="s">
        <v>1083</v>
      </c>
    </row>
    <row r="9" spans="1:15" ht="19" customHeight="1">
      <c r="A9" s="38"/>
      <c r="B9" s="38" t="s">
        <v>1067</v>
      </c>
      <c r="C9" s="79">
        <v>103.1893</v>
      </c>
      <c r="E9" s="192">
        <v>40603</v>
      </c>
      <c r="F9" s="193">
        <v>1913.98</v>
      </c>
      <c r="H9" s="192">
        <v>42367</v>
      </c>
      <c r="I9" s="38">
        <v>3469.0568199999998</v>
      </c>
      <c r="J9" s="7"/>
      <c r="K9" s="38">
        <v>2013</v>
      </c>
      <c r="L9" s="188">
        <v>19650</v>
      </c>
      <c r="M9" s="188">
        <v>589500</v>
      </c>
      <c r="N9" s="38">
        <v>4.0199999999999996</v>
      </c>
      <c r="O9" s="38" t="s">
        <v>1084</v>
      </c>
    </row>
    <row r="10" spans="1:15" ht="18" customHeight="1">
      <c r="A10" s="38"/>
      <c r="B10" s="38" t="s">
        <v>1068</v>
      </c>
      <c r="C10" s="79">
        <v>103.63424000000001</v>
      </c>
      <c r="E10" s="192">
        <v>40634</v>
      </c>
      <c r="F10" s="193">
        <v>1902.71</v>
      </c>
      <c r="H10" s="192">
        <v>42366</v>
      </c>
      <c r="I10" s="38">
        <v>3480.1927099999998</v>
      </c>
      <c r="J10" s="7"/>
      <c r="K10" s="38">
        <v>2014</v>
      </c>
      <c r="L10" s="188">
        <v>20533.330000000002</v>
      </c>
      <c r="M10" s="188">
        <v>616000</v>
      </c>
      <c r="N10" s="38">
        <v>4.5</v>
      </c>
      <c r="O10" s="38" t="s">
        <v>1085</v>
      </c>
    </row>
    <row r="11" spans="1:15" ht="20" customHeight="1">
      <c r="A11" s="38"/>
      <c r="B11" s="38" t="s">
        <v>1069</v>
      </c>
      <c r="C11" s="79">
        <v>104.03740000000001</v>
      </c>
      <c r="E11" s="192">
        <v>40664</v>
      </c>
      <c r="F11" s="193">
        <v>1899.86</v>
      </c>
      <c r="H11" s="192">
        <v>42365</v>
      </c>
      <c r="I11" s="38">
        <v>3476.0690800000002</v>
      </c>
      <c r="J11" s="7"/>
      <c r="K11" s="38">
        <v>2015</v>
      </c>
      <c r="L11" s="188">
        <v>21478.33</v>
      </c>
      <c r="M11" s="188">
        <v>644350</v>
      </c>
      <c r="N11" s="38">
        <v>4.5999999999999996</v>
      </c>
      <c r="O11" s="38" t="s">
        <v>1128</v>
      </c>
    </row>
    <row r="12" spans="1:15" ht="15">
      <c r="A12" s="38"/>
      <c r="B12" s="38" t="s">
        <v>1070</v>
      </c>
      <c r="C12" s="79">
        <v>104.29572</v>
      </c>
      <c r="E12" s="192">
        <v>40695</v>
      </c>
      <c r="F12" s="193">
        <v>1894.82</v>
      </c>
      <c r="H12" s="192">
        <v>42364</v>
      </c>
      <c r="I12" s="38">
        <v>3476.0690800000002</v>
      </c>
      <c r="J12" s="7"/>
    </row>
    <row r="13" spans="1:15" ht="15" customHeight="1">
      <c r="A13" s="38"/>
      <c r="B13" s="38" t="s">
        <v>1071</v>
      </c>
      <c r="C13" s="79">
        <v>104.58026</v>
      </c>
      <c r="E13" s="192">
        <v>40725</v>
      </c>
      <c r="F13" s="193">
        <v>1869.94</v>
      </c>
      <c r="H13" s="192">
        <v>42363</v>
      </c>
      <c r="I13" s="38">
        <v>3476.0690800000002</v>
      </c>
      <c r="J13" s="7"/>
    </row>
    <row r="14" spans="1:15" ht="15">
      <c r="A14" s="38"/>
      <c r="B14" s="38" t="s">
        <v>1072</v>
      </c>
      <c r="C14" s="79">
        <v>104.67627</v>
      </c>
      <c r="E14" s="192">
        <v>40756</v>
      </c>
      <c r="F14" s="193">
        <v>1859.97</v>
      </c>
      <c r="H14" s="192">
        <v>42362</v>
      </c>
      <c r="I14" s="38">
        <v>3567.1999599999999</v>
      </c>
      <c r="J14" s="7"/>
    </row>
    <row r="15" spans="1:15" ht="15">
      <c r="A15" s="38"/>
      <c r="B15" s="38" t="s">
        <v>1073</v>
      </c>
      <c r="C15" s="79">
        <v>104.80432</v>
      </c>
      <c r="E15" s="192">
        <v>40787</v>
      </c>
      <c r="F15" s="193">
        <v>1859.97</v>
      </c>
      <c r="H15" s="192">
        <v>42361</v>
      </c>
      <c r="I15" s="38">
        <v>3598.1117599999998</v>
      </c>
      <c r="J15" s="7"/>
    </row>
    <row r="16" spans="1:15" ht="15">
      <c r="A16" s="38"/>
      <c r="B16" s="38" t="s">
        <v>1074</v>
      </c>
      <c r="C16" s="79">
        <v>104.84492</v>
      </c>
      <c r="E16" s="192">
        <v>40817</v>
      </c>
      <c r="F16" s="193">
        <v>1859.97</v>
      </c>
      <c r="H16" s="192">
        <v>42360</v>
      </c>
      <c r="I16" s="38">
        <v>3654.80546</v>
      </c>
      <c r="J16" s="7"/>
    </row>
    <row r="17" spans="1:10" ht="15">
      <c r="A17" s="38"/>
      <c r="B17" s="38" t="s">
        <v>1075</v>
      </c>
      <c r="C17" s="79">
        <v>104.89355999999999</v>
      </c>
      <c r="E17" s="192">
        <v>40848</v>
      </c>
      <c r="F17" s="193">
        <v>1859.97</v>
      </c>
      <c r="H17" s="192">
        <v>42359</v>
      </c>
      <c r="I17" s="38">
        <v>3643.9121399999999</v>
      </c>
      <c r="J17" s="7"/>
    </row>
    <row r="18" spans="1:10" ht="15">
      <c r="A18" s="38"/>
      <c r="B18" s="38" t="s">
        <v>1076</v>
      </c>
      <c r="C18" s="79">
        <v>104.94152</v>
      </c>
      <c r="E18" s="192">
        <v>40878</v>
      </c>
      <c r="F18" s="193">
        <v>1856.79</v>
      </c>
      <c r="H18" s="192">
        <v>42358</v>
      </c>
      <c r="I18" s="38">
        <v>3619.5470799999998</v>
      </c>
      <c r="J18" s="7"/>
    </row>
    <row r="19" spans="1:10" ht="15">
      <c r="A19" s="38">
        <v>2010</v>
      </c>
      <c r="B19" s="38" t="s">
        <v>1065</v>
      </c>
      <c r="C19" s="79">
        <v>106.04499</v>
      </c>
      <c r="E19" s="38" t="s">
        <v>152</v>
      </c>
      <c r="F19" s="193">
        <v>1855.46</v>
      </c>
      <c r="H19" s="192">
        <v>42357</v>
      </c>
      <c r="I19" s="38">
        <v>3619.5470799999998</v>
      </c>
      <c r="J19" s="7"/>
    </row>
    <row r="20" spans="1:10" ht="15">
      <c r="A20" s="38"/>
      <c r="B20" s="38" t="s">
        <v>1066</v>
      </c>
      <c r="C20" s="79">
        <v>106.81895</v>
      </c>
      <c r="E20" s="38" t="s">
        <v>153</v>
      </c>
      <c r="F20" s="193">
        <v>1864.36</v>
      </c>
      <c r="H20" s="192">
        <v>42356</v>
      </c>
      <c r="I20" s="38">
        <v>3614.8730999999998</v>
      </c>
      <c r="J20" s="7"/>
    </row>
    <row r="21" spans="1:10" ht="15">
      <c r="A21" s="38"/>
      <c r="B21" s="38" t="s">
        <v>1067</v>
      </c>
      <c r="C21" s="79">
        <v>107.59011</v>
      </c>
      <c r="E21" s="38" t="s">
        <v>154</v>
      </c>
      <c r="F21" s="193">
        <v>1872.46</v>
      </c>
      <c r="H21" s="192">
        <v>42355</v>
      </c>
      <c r="I21" s="38">
        <v>3594.4178499999998</v>
      </c>
      <c r="J21" s="7"/>
    </row>
    <row r="22" spans="1:10" ht="15">
      <c r="A22" s="38"/>
      <c r="B22" s="38" t="s">
        <v>1068</v>
      </c>
      <c r="C22" s="79">
        <v>107.90488000000001</v>
      </c>
      <c r="E22" s="38" t="s">
        <v>155</v>
      </c>
      <c r="F22" s="193">
        <v>1872.46</v>
      </c>
      <c r="H22" s="192">
        <v>42354</v>
      </c>
      <c r="I22" s="38">
        <v>3642.0843500000001</v>
      </c>
      <c r="J22" s="7"/>
    </row>
    <row r="23" spans="1:10" ht="15">
      <c r="A23" s="38"/>
      <c r="B23" s="38" t="s">
        <v>1069</v>
      </c>
      <c r="C23" s="79">
        <v>108.30255</v>
      </c>
      <c r="E23" s="38" t="s">
        <v>156</v>
      </c>
      <c r="F23" s="193">
        <v>1872.46</v>
      </c>
      <c r="H23" s="192">
        <v>42353</v>
      </c>
      <c r="I23" s="38">
        <v>3665.0875999999998</v>
      </c>
      <c r="J23" s="7"/>
    </row>
    <row r="24" spans="1:10" ht="15">
      <c r="A24" s="38"/>
      <c r="B24" s="38" t="s">
        <v>1070</v>
      </c>
      <c r="C24" s="79">
        <v>108.67824</v>
      </c>
      <c r="E24" s="38" t="s">
        <v>157</v>
      </c>
      <c r="F24" s="193">
        <v>1872.46</v>
      </c>
      <c r="H24" s="192">
        <v>42352</v>
      </c>
      <c r="I24" s="38">
        <v>3638.36924</v>
      </c>
      <c r="J24" s="7"/>
    </row>
    <row r="25" spans="1:10" ht="15">
      <c r="A25" s="38"/>
      <c r="B25" s="38" t="s">
        <v>1071</v>
      </c>
      <c r="C25" s="79">
        <v>108.97314</v>
      </c>
      <c r="E25" s="38" t="s">
        <v>158</v>
      </c>
      <c r="F25" s="193">
        <v>1864.64</v>
      </c>
      <c r="H25" s="192">
        <v>42351</v>
      </c>
      <c r="I25" s="38">
        <v>3628.3061899999998</v>
      </c>
      <c r="J25" s="7"/>
    </row>
    <row r="26" spans="1:10" ht="15">
      <c r="A26" s="38"/>
      <c r="B26" s="38" t="s">
        <v>1072</v>
      </c>
      <c r="C26" s="79">
        <v>109.196</v>
      </c>
      <c r="E26" s="38" t="s">
        <v>159</v>
      </c>
      <c r="F26" s="193">
        <v>1841.9</v>
      </c>
      <c r="H26" s="192">
        <v>42350</v>
      </c>
      <c r="I26" s="38">
        <v>3628.3061899999998</v>
      </c>
      <c r="J26" s="7"/>
    </row>
    <row r="27" spans="1:10" ht="15">
      <c r="A27" s="38"/>
      <c r="B27" s="38" t="s">
        <v>1073</v>
      </c>
      <c r="C27" s="79">
        <v>109.205</v>
      </c>
      <c r="E27" s="38" t="s">
        <v>160</v>
      </c>
      <c r="F27" s="193">
        <v>1849.59</v>
      </c>
      <c r="H27" s="192">
        <v>42349</v>
      </c>
      <c r="I27" s="38">
        <v>3584.5381299999999</v>
      </c>
      <c r="J27" s="7"/>
    </row>
    <row r="28" spans="1:10" ht="15">
      <c r="A28" s="38"/>
      <c r="B28" s="38" t="s">
        <v>1074</v>
      </c>
      <c r="C28" s="79">
        <v>109.23223</v>
      </c>
      <c r="E28" s="38" t="s">
        <v>161</v>
      </c>
      <c r="F28" s="193">
        <v>1838.94</v>
      </c>
      <c r="H28" s="192">
        <v>42348</v>
      </c>
      <c r="I28" s="38">
        <v>3602.6696700000002</v>
      </c>
      <c r="J28" s="7"/>
    </row>
    <row r="29" spans="1:10" ht="15">
      <c r="A29" s="38"/>
      <c r="B29" s="38" t="s">
        <v>1075</v>
      </c>
      <c r="C29" s="79">
        <v>109.34802999999999</v>
      </c>
      <c r="E29" s="38" t="s">
        <v>162</v>
      </c>
      <c r="F29" s="193">
        <v>1838.94</v>
      </c>
      <c r="H29" s="192">
        <v>42347</v>
      </c>
      <c r="I29" s="38">
        <v>3603.4066400000002</v>
      </c>
      <c r="J29" s="7"/>
    </row>
    <row r="30" spans="1:10" ht="15">
      <c r="A30" s="38"/>
      <c r="B30" s="38" t="s">
        <v>1076</v>
      </c>
      <c r="C30" s="79">
        <v>109.4632</v>
      </c>
      <c r="E30" s="38" t="s">
        <v>163</v>
      </c>
      <c r="F30" s="193">
        <v>1838.94</v>
      </c>
      <c r="H30" s="192">
        <v>42346</v>
      </c>
      <c r="I30" s="38">
        <v>3573.3303099999998</v>
      </c>
      <c r="J30" s="7"/>
    </row>
    <row r="31" spans="1:10" ht="15">
      <c r="A31" s="38">
        <v>2011</v>
      </c>
      <c r="B31" s="38" t="s">
        <v>1065</v>
      </c>
      <c r="C31" s="79">
        <v>110.21075999999999</v>
      </c>
      <c r="E31" s="38" t="s">
        <v>164</v>
      </c>
      <c r="F31" s="193">
        <v>1842.43</v>
      </c>
      <c r="H31" s="192">
        <v>42345</v>
      </c>
      <c r="I31" s="38">
        <v>3450.2485099999999</v>
      </c>
      <c r="J31" s="7"/>
    </row>
    <row r="32" spans="1:10" ht="15">
      <c r="A32" s="38"/>
      <c r="B32" s="38" t="s">
        <v>1066</v>
      </c>
      <c r="C32" s="79">
        <v>110.87568</v>
      </c>
      <c r="E32" s="38" t="s">
        <v>165</v>
      </c>
      <c r="F32" s="193">
        <v>1853.71</v>
      </c>
      <c r="H32" s="192">
        <v>42344</v>
      </c>
      <c r="I32" s="38">
        <v>3461.6936999999998</v>
      </c>
      <c r="J32" s="7"/>
    </row>
    <row r="33" spans="1:10" ht="15">
      <c r="A33" s="38"/>
      <c r="B33" s="38" t="s">
        <v>1067</v>
      </c>
      <c r="C33" s="79">
        <v>111.60626000000001</v>
      </c>
      <c r="E33" s="38" t="s">
        <v>166</v>
      </c>
      <c r="F33" s="193">
        <v>1862.05</v>
      </c>
      <c r="H33" s="192">
        <v>42343</v>
      </c>
      <c r="I33" s="38">
        <v>3461.6936999999998</v>
      </c>
      <c r="J33" s="7"/>
    </row>
    <row r="34" spans="1:10" ht="15">
      <c r="A34" s="38"/>
      <c r="B34" s="38" t="s">
        <v>1068</v>
      </c>
      <c r="C34" s="79">
        <v>111.84811999999999</v>
      </c>
      <c r="E34" s="38" t="s">
        <v>167</v>
      </c>
      <c r="F34" s="193">
        <v>1858.7</v>
      </c>
      <c r="H34" s="192">
        <v>42342</v>
      </c>
      <c r="I34" s="38">
        <v>3428.9193100000002</v>
      </c>
      <c r="J34" s="7"/>
    </row>
    <row r="35" spans="1:10" ht="15">
      <c r="A35" s="38"/>
      <c r="B35" s="38" t="s">
        <v>1069</v>
      </c>
      <c r="C35" s="79">
        <v>111.99456000000001</v>
      </c>
      <c r="E35" s="38" t="s">
        <v>168</v>
      </c>
      <c r="F35" s="193">
        <v>1857.98</v>
      </c>
      <c r="H35" s="192">
        <v>42341</v>
      </c>
      <c r="I35" s="38">
        <v>3436.3119499999998</v>
      </c>
      <c r="J35" s="7"/>
    </row>
    <row r="36" spans="1:10" ht="15">
      <c r="A36" s="38"/>
      <c r="B36" s="38" t="s">
        <v>1070</v>
      </c>
      <c r="C36" s="79">
        <v>112.11587</v>
      </c>
      <c r="E36" s="38" t="s">
        <v>169</v>
      </c>
      <c r="F36" s="193">
        <v>1857.98</v>
      </c>
      <c r="H36" s="192">
        <v>42340</v>
      </c>
      <c r="I36" s="38">
        <v>3311.4107399999998</v>
      </c>
      <c r="J36" s="7"/>
    </row>
    <row r="37" spans="1:10" ht="15">
      <c r="A37" s="38"/>
      <c r="B37" s="38" t="s">
        <v>1071</v>
      </c>
      <c r="C37" s="79">
        <v>112.4498</v>
      </c>
      <c r="E37" s="38" t="s">
        <v>170</v>
      </c>
      <c r="F37" s="193">
        <v>1857.98</v>
      </c>
      <c r="H37" s="192">
        <v>42339</v>
      </c>
      <c r="I37" s="38">
        <v>3332.9931799999999</v>
      </c>
      <c r="J37" s="7"/>
    </row>
    <row r="38" spans="1:10" ht="15">
      <c r="A38" s="38"/>
      <c r="B38" s="38" t="s">
        <v>1072</v>
      </c>
      <c r="C38" s="79">
        <v>112.51054999999999</v>
      </c>
      <c r="E38" s="192">
        <v>40545</v>
      </c>
      <c r="F38" s="193">
        <v>1867.82</v>
      </c>
      <c r="H38" s="192">
        <v>42338</v>
      </c>
      <c r="I38" s="38">
        <v>3275.2267700000002</v>
      </c>
      <c r="J38" s="7"/>
    </row>
    <row r="39" spans="1:10" ht="15">
      <c r="A39" s="38"/>
      <c r="B39" s="38" t="s">
        <v>1073</v>
      </c>
      <c r="C39" s="79">
        <v>112.67271</v>
      </c>
      <c r="E39" s="192">
        <v>40576</v>
      </c>
      <c r="F39" s="193">
        <v>1853.33</v>
      </c>
      <c r="H39" s="192">
        <v>42337</v>
      </c>
      <c r="I39" s="38">
        <v>3285.4603999999999</v>
      </c>
      <c r="J39" s="7"/>
    </row>
    <row r="40" spans="1:10" ht="15">
      <c r="A40" s="38"/>
      <c r="B40" s="38" t="s">
        <v>1074</v>
      </c>
      <c r="C40" s="79">
        <v>113.04834</v>
      </c>
      <c r="E40" s="192">
        <v>40604</v>
      </c>
      <c r="F40" s="193">
        <v>1852.67</v>
      </c>
      <c r="H40" s="192">
        <v>42336</v>
      </c>
      <c r="I40" s="38">
        <v>3285.4603999999999</v>
      </c>
      <c r="J40" s="7"/>
    </row>
    <row r="41" spans="1:10" ht="15">
      <c r="A41" s="38"/>
      <c r="B41" s="38" t="s">
        <v>1075</v>
      </c>
      <c r="C41" s="79">
        <v>113.34169</v>
      </c>
      <c r="E41" s="192">
        <v>40635</v>
      </c>
      <c r="F41" s="193">
        <v>1863.03</v>
      </c>
      <c r="H41" s="192">
        <v>42335</v>
      </c>
      <c r="I41" s="38">
        <v>3284.0301399999998</v>
      </c>
      <c r="J41" s="7"/>
    </row>
    <row r="42" spans="1:10" ht="15">
      <c r="A42" s="38"/>
      <c r="B42" s="38" t="s">
        <v>1076</v>
      </c>
      <c r="C42" s="79">
        <v>113.45035</v>
      </c>
      <c r="E42" s="192">
        <v>40665</v>
      </c>
      <c r="F42" s="193">
        <v>1872.01</v>
      </c>
      <c r="H42" s="192">
        <v>42334</v>
      </c>
      <c r="I42" s="38">
        <v>3291.62453</v>
      </c>
      <c r="J42" s="7"/>
    </row>
    <row r="43" spans="1:10" ht="15">
      <c r="A43" s="38">
        <v>2012</v>
      </c>
      <c r="B43" s="38" t="s">
        <v>1065</v>
      </c>
      <c r="C43" s="79">
        <v>114.50332</v>
      </c>
      <c r="E43" s="192">
        <v>40696</v>
      </c>
      <c r="F43" s="193">
        <v>1872.01</v>
      </c>
      <c r="H43" s="192">
        <v>42333</v>
      </c>
      <c r="I43" s="38">
        <v>3259.42587</v>
      </c>
      <c r="J43" s="7"/>
    </row>
    <row r="44" spans="1:10" ht="15">
      <c r="A44" s="38"/>
      <c r="B44" s="38" t="s">
        <v>1066</v>
      </c>
      <c r="C44" s="79">
        <v>115.65344</v>
      </c>
      <c r="E44" s="192">
        <v>40726</v>
      </c>
      <c r="F44" s="193">
        <v>1872.01</v>
      </c>
      <c r="H44" s="192">
        <v>42332</v>
      </c>
      <c r="I44" s="38">
        <v>3284.5308199999999</v>
      </c>
      <c r="J44" s="7"/>
    </row>
    <row r="45" spans="1:10" ht="15">
      <c r="A45" s="38"/>
      <c r="B45" s="38" t="s">
        <v>1067</v>
      </c>
      <c r="C45" s="79">
        <v>116.60380000000001</v>
      </c>
      <c r="E45" s="192">
        <v>40757</v>
      </c>
      <c r="F45" s="193">
        <v>1871.81</v>
      </c>
      <c r="H45" s="192">
        <v>42331</v>
      </c>
      <c r="I45" s="38">
        <v>3235.7861200000002</v>
      </c>
      <c r="J45" s="7"/>
    </row>
    <row r="46" spans="1:10" ht="15">
      <c r="A46" s="38"/>
      <c r="B46" s="38" t="s">
        <v>1068</v>
      </c>
      <c r="C46" s="79">
        <v>117.12369</v>
      </c>
      <c r="E46" s="192">
        <v>40788</v>
      </c>
      <c r="F46" s="193">
        <v>1875.32</v>
      </c>
      <c r="H46" s="192">
        <v>42330</v>
      </c>
      <c r="I46" s="38">
        <v>3251.4797699999999</v>
      </c>
      <c r="J46" s="7"/>
    </row>
    <row r="47" spans="1:10" ht="15">
      <c r="A47" s="38"/>
      <c r="B47" s="38" t="s">
        <v>1069</v>
      </c>
      <c r="C47" s="79">
        <v>117.33446000000001</v>
      </c>
      <c r="E47" s="192">
        <v>40818</v>
      </c>
      <c r="F47" s="193">
        <v>1891.54</v>
      </c>
      <c r="H47" s="192">
        <v>42329</v>
      </c>
      <c r="I47" s="38">
        <v>3251.4797699999999</v>
      </c>
      <c r="J47" s="7"/>
    </row>
    <row r="48" spans="1:10" ht="15">
      <c r="A48" s="38"/>
      <c r="B48" s="38" t="s">
        <v>1070</v>
      </c>
      <c r="C48" s="79">
        <v>117.33857</v>
      </c>
      <c r="E48" s="192">
        <v>40849</v>
      </c>
      <c r="F48" s="193">
        <v>1889.1</v>
      </c>
      <c r="H48" s="192">
        <v>42328</v>
      </c>
      <c r="I48" s="38">
        <v>3288.5366800000002</v>
      </c>
      <c r="J48" s="7"/>
    </row>
    <row r="49" spans="1:10" ht="15">
      <c r="A49" s="38"/>
      <c r="B49" s="38" t="s">
        <v>1071</v>
      </c>
      <c r="C49" s="79">
        <v>117.60317000000001</v>
      </c>
      <c r="E49" s="192">
        <v>40879</v>
      </c>
      <c r="F49" s="193">
        <v>1880.37</v>
      </c>
      <c r="H49" s="192">
        <v>42327</v>
      </c>
      <c r="I49" s="38">
        <v>3337.6557499999999</v>
      </c>
      <c r="J49" s="7"/>
    </row>
    <row r="50" spans="1:10" ht="15">
      <c r="A50" s="38"/>
      <c r="B50" s="38" t="s">
        <v>1072</v>
      </c>
      <c r="C50" s="79">
        <v>117.77119999999999</v>
      </c>
      <c r="E50" s="38" t="s">
        <v>171</v>
      </c>
      <c r="F50" s="193">
        <v>1880.37</v>
      </c>
      <c r="H50" s="192">
        <v>42326</v>
      </c>
      <c r="I50" s="38">
        <v>3267.8198299999999</v>
      </c>
      <c r="J50" s="7"/>
    </row>
    <row r="51" spans="1:10" ht="15">
      <c r="A51" s="38"/>
      <c r="B51" s="38" t="s">
        <v>1073</v>
      </c>
      <c r="C51" s="79">
        <v>117.96132</v>
      </c>
      <c r="E51" s="38" t="s">
        <v>172</v>
      </c>
      <c r="F51" s="193">
        <v>1880.37</v>
      </c>
      <c r="H51" s="192">
        <v>42325</v>
      </c>
      <c r="I51" s="38">
        <v>3273.1436100000001</v>
      </c>
      <c r="J51" s="7"/>
    </row>
    <row r="52" spans="1:10" ht="15">
      <c r="A52" s="38"/>
      <c r="B52" s="38" t="s">
        <v>1074</v>
      </c>
      <c r="C52" s="79">
        <v>118.18232</v>
      </c>
      <c r="E52" s="38" t="s">
        <v>173</v>
      </c>
      <c r="F52" s="193">
        <v>1891.84</v>
      </c>
      <c r="H52" s="192">
        <v>42324</v>
      </c>
      <c r="I52" s="38">
        <v>3293.58059</v>
      </c>
      <c r="J52" s="7"/>
    </row>
    <row r="53" spans="1:10" ht="15">
      <c r="A53" s="38"/>
      <c r="B53" s="38" t="s">
        <v>1075</v>
      </c>
      <c r="C53" s="79">
        <v>118.24699</v>
      </c>
      <c r="E53" s="38" t="s">
        <v>174</v>
      </c>
      <c r="F53" s="193">
        <v>1902.01</v>
      </c>
      <c r="H53" s="192">
        <v>42323</v>
      </c>
      <c r="I53" s="38">
        <v>3298.0367700000002</v>
      </c>
      <c r="J53" s="7"/>
    </row>
    <row r="54" spans="1:10" ht="15">
      <c r="A54" s="38"/>
      <c r="B54" s="38" t="s">
        <v>1076</v>
      </c>
      <c r="C54" s="79">
        <v>118.29378</v>
      </c>
      <c r="E54" s="38" t="s">
        <v>175</v>
      </c>
      <c r="F54" s="193">
        <v>1907.69</v>
      </c>
      <c r="H54" s="192">
        <v>42322</v>
      </c>
      <c r="I54" s="38">
        <v>3298.0367700000002</v>
      </c>
      <c r="J54" s="7"/>
    </row>
    <row r="55" spans="1:10" ht="15">
      <c r="A55" s="38">
        <v>2013</v>
      </c>
      <c r="B55" s="38" t="s">
        <v>1065</v>
      </c>
      <c r="C55" s="79">
        <v>118.87215999999999</v>
      </c>
      <c r="E55" s="38" t="s">
        <v>176</v>
      </c>
      <c r="F55" s="193">
        <v>1893.46</v>
      </c>
      <c r="H55" s="192">
        <v>42321</v>
      </c>
      <c r="I55" s="38">
        <v>3229.4946799999998</v>
      </c>
      <c r="J55" s="7"/>
    </row>
    <row r="56" spans="1:10" ht="15">
      <c r="A56" s="38"/>
      <c r="B56" s="38" t="s">
        <v>1066</v>
      </c>
      <c r="C56" s="79">
        <v>120.01737</v>
      </c>
      <c r="E56" s="38" t="s">
        <v>177</v>
      </c>
      <c r="F56" s="193">
        <v>1879.15</v>
      </c>
      <c r="H56" s="192">
        <v>42320</v>
      </c>
      <c r="I56" s="38">
        <v>3157.3706400000001</v>
      </c>
      <c r="J56" s="7"/>
    </row>
    <row r="57" spans="1:10" ht="15">
      <c r="A57" s="38"/>
      <c r="B57" s="38" t="s">
        <v>1067</v>
      </c>
      <c r="C57" s="79">
        <v>120.81704999999999</v>
      </c>
      <c r="E57" s="38" t="s">
        <v>178</v>
      </c>
      <c r="F57" s="193">
        <v>1879.15</v>
      </c>
      <c r="H57" s="192">
        <v>42319</v>
      </c>
      <c r="I57" s="38">
        <v>3149.7374</v>
      </c>
      <c r="J57" s="7"/>
    </row>
    <row r="58" spans="1:10" ht="15">
      <c r="A58" s="38"/>
      <c r="B58" s="38" t="s">
        <v>1068</v>
      </c>
      <c r="C58" s="79">
        <v>121.34456</v>
      </c>
      <c r="E58" s="38" t="s">
        <v>179</v>
      </c>
      <c r="F58" s="193">
        <v>1879.15</v>
      </c>
      <c r="H58" s="192">
        <v>42318</v>
      </c>
      <c r="I58" s="38">
        <v>3123.7317499999999</v>
      </c>
      <c r="J58" s="7"/>
    </row>
    <row r="59" spans="1:10" ht="15">
      <c r="A59" s="38"/>
      <c r="B59" s="38" t="s">
        <v>1069</v>
      </c>
      <c r="C59" s="79">
        <v>121.66408</v>
      </c>
      <c r="E59" s="38" t="s">
        <v>180</v>
      </c>
      <c r="F59" s="193">
        <v>1879.15</v>
      </c>
      <c r="H59" s="192">
        <v>42317</v>
      </c>
      <c r="I59" s="38">
        <v>3111.9561600000002</v>
      </c>
      <c r="J59" s="7"/>
    </row>
    <row r="60" spans="1:10" ht="15">
      <c r="A60" s="38"/>
      <c r="B60" s="38" t="s">
        <v>1070</v>
      </c>
      <c r="C60" s="79">
        <v>122.05538</v>
      </c>
      <c r="E60" s="38" t="s">
        <v>181</v>
      </c>
      <c r="F60" s="193">
        <v>1889.69</v>
      </c>
      <c r="H60" s="192">
        <v>42316</v>
      </c>
      <c r="I60" s="38">
        <v>3110.9424899999999</v>
      </c>
      <c r="J60" s="7"/>
    </row>
    <row r="61" spans="1:10" ht="15">
      <c r="A61" s="38"/>
      <c r="B61" s="38" t="s">
        <v>1071</v>
      </c>
      <c r="C61" s="79">
        <v>122.19748</v>
      </c>
      <c r="E61" s="38" t="s">
        <v>182</v>
      </c>
      <c r="F61" s="193">
        <v>1898.28</v>
      </c>
      <c r="H61" s="192">
        <v>42315</v>
      </c>
      <c r="I61" s="38">
        <v>3110.9424899999999</v>
      </c>
      <c r="J61" s="7"/>
    </row>
    <row r="62" spans="1:10" ht="15">
      <c r="A62" s="38"/>
      <c r="B62" s="38" t="s">
        <v>1072</v>
      </c>
      <c r="C62" s="79">
        <v>122.61998</v>
      </c>
      <c r="E62" s="38" t="s">
        <v>183</v>
      </c>
      <c r="F62" s="193">
        <v>1898.39</v>
      </c>
      <c r="H62" s="192">
        <v>42314</v>
      </c>
      <c r="I62" s="38">
        <v>3064.8936800000001</v>
      </c>
      <c r="J62" s="7"/>
    </row>
    <row r="63" spans="1:10" ht="15">
      <c r="A63" s="38"/>
      <c r="B63" s="38" t="s">
        <v>1073</v>
      </c>
      <c r="C63" s="79">
        <v>122.99876999999999</v>
      </c>
      <c r="E63" s="38" t="s">
        <v>184</v>
      </c>
      <c r="F63" s="193">
        <v>1895.56</v>
      </c>
      <c r="H63" s="192">
        <v>42313</v>
      </c>
      <c r="I63" s="38">
        <v>3063.1050500000001</v>
      </c>
      <c r="J63" s="7"/>
    </row>
    <row r="64" spans="1:10" ht="15">
      <c r="A64" s="38"/>
      <c r="B64" s="38" t="s">
        <v>1074</v>
      </c>
      <c r="C64" s="79">
        <v>123.11315999999999</v>
      </c>
      <c r="E64" s="38" t="s">
        <v>185</v>
      </c>
      <c r="F64" s="193">
        <v>1895.56</v>
      </c>
      <c r="H64" s="192">
        <v>42312</v>
      </c>
      <c r="I64" s="38">
        <v>3068.6452899999999</v>
      </c>
      <c r="J64" s="7"/>
    </row>
    <row r="65" spans="1:10" ht="15">
      <c r="A65" s="38"/>
      <c r="B65" s="38" t="s">
        <v>1075</v>
      </c>
      <c r="C65" s="79">
        <v>123.26672000000001</v>
      </c>
      <c r="E65" s="38" t="s">
        <v>186</v>
      </c>
      <c r="F65" s="193">
        <v>1895.56</v>
      </c>
      <c r="H65" s="192">
        <v>42311</v>
      </c>
      <c r="I65" s="38">
        <v>3173.7034199999998</v>
      </c>
      <c r="J65" s="7"/>
    </row>
    <row r="66" spans="1:10" ht="15">
      <c r="A66" s="38"/>
      <c r="B66" s="38" t="s">
        <v>1076</v>
      </c>
      <c r="C66" s="79">
        <v>123.54029</v>
      </c>
      <c r="E66" s="192">
        <v>40546</v>
      </c>
      <c r="F66" s="193">
        <v>1907.37</v>
      </c>
      <c r="H66" s="192">
        <v>42310</v>
      </c>
      <c r="I66" s="38">
        <v>3197.61051</v>
      </c>
      <c r="J66" s="7"/>
    </row>
    <row r="67" spans="1:10" ht="15">
      <c r="A67" s="38">
        <v>2014</v>
      </c>
      <c r="B67" s="38" t="s">
        <v>1065</v>
      </c>
      <c r="C67" s="79">
        <v>124.53224</v>
      </c>
      <c r="E67" s="192">
        <v>40577</v>
      </c>
      <c r="F67" s="193">
        <v>1913.21</v>
      </c>
      <c r="H67" s="192">
        <v>42309</v>
      </c>
      <c r="I67" s="38">
        <v>3201.0879100000002</v>
      </c>
      <c r="J67" s="7"/>
    </row>
    <row r="68" spans="1:10" ht="15">
      <c r="A68" s="38"/>
      <c r="B68" s="38" t="s">
        <v>1066</v>
      </c>
      <c r="C68" s="79">
        <v>125.22703</v>
      </c>
      <c r="E68" s="192">
        <v>40605</v>
      </c>
      <c r="F68" s="193">
        <v>1916.05</v>
      </c>
      <c r="H68" s="192">
        <v>42308</v>
      </c>
      <c r="I68" s="38">
        <v>3201.0879100000002</v>
      </c>
      <c r="J68" s="7"/>
    </row>
    <row r="69" spans="1:10" ht="15">
      <c r="A69" s="38"/>
      <c r="B69" s="38" t="s">
        <v>1067</v>
      </c>
      <c r="C69" s="79">
        <v>125.95622</v>
      </c>
      <c r="E69" s="192">
        <v>40636</v>
      </c>
      <c r="F69" s="193">
        <v>1904.73</v>
      </c>
      <c r="H69" s="192">
        <v>42307</v>
      </c>
      <c r="I69" s="38">
        <v>3227.0361400000002</v>
      </c>
      <c r="J69" s="7"/>
    </row>
    <row r="70" spans="1:10" ht="15">
      <c r="A70" s="38"/>
      <c r="B70" s="38" t="s">
        <v>1068</v>
      </c>
      <c r="C70" s="79">
        <v>126.41036</v>
      </c>
      <c r="E70" s="192">
        <v>40666</v>
      </c>
      <c r="F70" s="193">
        <v>1890.23</v>
      </c>
      <c r="H70" s="192">
        <v>42306</v>
      </c>
      <c r="I70" s="38">
        <v>3207.8643400000001</v>
      </c>
      <c r="J70" s="7"/>
    </row>
    <row r="71" spans="1:10" ht="15">
      <c r="A71" s="38"/>
      <c r="B71" s="38" t="s">
        <v>1069</v>
      </c>
      <c r="C71" s="79">
        <v>126.68652</v>
      </c>
      <c r="E71" s="192">
        <v>40697</v>
      </c>
      <c r="F71" s="193">
        <v>1890.23</v>
      </c>
      <c r="H71" s="192">
        <v>42305</v>
      </c>
      <c r="I71" s="38">
        <v>3265.2851999999998</v>
      </c>
      <c r="J71" s="7"/>
    </row>
    <row r="72" spans="1:10" ht="15">
      <c r="A72" s="38"/>
      <c r="B72" s="38" t="s">
        <v>1070</v>
      </c>
      <c r="C72" s="79">
        <v>126.81198000000001</v>
      </c>
      <c r="E72" s="192">
        <v>40727</v>
      </c>
      <c r="F72" s="193">
        <v>1890.23</v>
      </c>
      <c r="H72" s="192">
        <v>42304</v>
      </c>
      <c r="I72" s="38">
        <v>3224.6220499999999</v>
      </c>
      <c r="J72" s="7"/>
    </row>
    <row r="73" spans="1:10" ht="15">
      <c r="A73" s="38"/>
      <c r="B73" s="38" t="s">
        <v>1071</v>
      </c>
      <c r="C73" s="79">
        <v>126.95146</v>
      </c>
      <c r="E73" s="192">
        <v>40758</v>
      </c>
      <c r="F73" s="193">
        <v>1893.17</v>
      </c>
      <c r="H73" s="192">
        <v>42303</v>
      </c>
      <c r="I73" s="38">
        <v>3217.4115900000002</v>
      </c>
      <c r="J73" s="7"/>
    </row>
    <row r="74" spans="1:10" ht="15">
      <c r="A74" s="38"/>
      <c r="B74" s="38" t="s">
        <v>1072</v>
      </c>
      <c r="C74" s="79">
        <v>127.12716</v>
      </c>
      <c r="E74" s="192">
        <v>40789</v>
      </c>
      <c r="F74" s="193">
        <v>1889.85</v>
      </c>
      <c r="H74" s="192">
        <v>42302</v>
      </c>
      <c r="I74" s="38">
        <v>3212.7522600000002</v>
      </c>
      <c r="J74" s="7"/>
    </row>
    <row r="75" spans="1:10" ht="15">
      <c r="A75" s="38"/>
      <c r="B75" s="38" t="s">
        <v>1073</v>
      </c>
      <c r="C75" s="79">
        <v>127.33125</v>
      </c>
      <c r="E75" s="192">
        <v>40819</v>
      </c>
      <c r="F75" s="193">
        <v>1879.49</v>
      </c>
      <c r="H75" s="192">
        <v>42301</v>
      </c>
      <c r="I75" s="38">
        <v>3212.7522600000002</v>
      </c>
      <c r="J75" s="7"/>
    </row>
    <row r="76" spans="1:10" ht="15">
      <c r="A76" s="38"/>
      <c r="B76" s="38" t="s">
        <v>1074</v>
      </c>
      <c r="C76" s="79">
        <v>127.57106</v>
      </c>
      <c r="E76" s="192">
        <v>40850</v>
      </c>
      <c r="F76" s="193">
        <v>1871.97</v>
      </c>
      <c r="H76" s="192">
        <v>42300</v>
      </c>
      <c r="I76" s="38">
        <v>3227.4034200000001</v>
      </c>
      <c r="J76" s="7"/>
    </row>
    <row r="77" spans="1:10" ht="15">
      <c r="A77" s="38"/>
      <c r="B77" s="38" t="s">
        <v>1075</v>
      </c>
      <c r="C77" s="79">
        <v>127.5778</v>
      </c>
      <c r="E77" s="192">
        <v>40880</v>
      </c>
      <c r="F77" s="193">
        <v>1866.2</v>
      </c>
      <c r="H77" s="192">
        <v>42299</v>
      </c>
      <c r="I77" s="38">
        <v>3310.9632099999999</v>
      </c>
      <c r="J77" s="7"/>
    </row>
    <row r="78" spans="1:10" ht="15">
      <c r="A78" s="38"/>
      <c r="B78" s="38" t="s">
        <v>1076</v>
      </c>
      <c r="C78" s="79">
        <v>127.81565999999999</v>
      </c>
      <c r="E78" s="38" t="s">
        <v>187</v>
      </c>
      <c r="F78" s="193">
        <v>1866.2</v>
      </c>
      <c r="H78" s="192">
        <v>42298</v>
      </c>
      <c r="I78" s="38">
        <v>3325.9487899999999</v>
      </c>
      <c r="J78" s="7"/>
    </row>
    <row r="79" spans="1:10" ht="15">
      <c r="A79" s="38">
        <v>2015</v>
      </c>
      <c r="B79" s="38" t="s">
        <v>1065</v>
      </c>
      <c r="C79" s="79">
        <v>128.77076</v>
      </c>
      <c r="E79" s="38" t="s">
        <v>188</v>
      </c>
      <c r="F79" s="193">
        <v>1866.2</v>
      </c>
      <c r="H79" s="192">
        <v>42297</v>
      </c>
      <c r="I79" s="38">
        <v>3304.0589100000002</v>
      </c>
      <c r="J79" s="7"/>
    </row>
    <row r="80" spans="1:10" ht="15">
      <c r="A80" s="38"/>
      <c r="B80" s="38" t="s">
        <v>1066</v>
      </c>
      <c r="C80" s="79">
        <v>129.88341</v>
      </c>
      <c r="E80" s="38" t="s">
        <v>189</v>
      </c>
      <c r="F80" s="193">
        <v>1876.29</v>
      </c>
      <c r="H80" s="192">
        <v>42296</v>
      </c>
      <c r="I80" s="38">
        <v>3257.1555899999998</v>
      </c>
      <c r="J80" s="7"/>
    </row>
    <row r="81" spans="1:10" ht="15">
      <c r="A81" s="38"/>
      <c r="B81" s="38" t="s">
        <v>1067</v>
      </c>
      <c r="C81" s="79">
        <v>131.17935</v>
      </c>
      <c r="E81" s="38" t="s">
        <v>190</v>
      </c>
      <c r="F81" s="193">
        <v>1887.67</v>
      </c>
      <c r="H81" s="192">
        <v>42295</v>
      </c>
      <c r="I81" s="38">
        <v>3276.4508500000002</v>
      </c>
      <c r="J81" s="7"/>
    </row>
    <row r="82" spans="1:10" ht="15">
      <c r="A82" s="38"/>
      <c r="B82" s="38" t="s">
        <v>1068</v>
      </c>
      <c r="C82" s="79">
        <v>131.94609</v>
      </c>
      <c r="E82" s="38" t="s">
        <v>191</v>
      </c>
      <c r="F82" s="193">
        <v>1892.62</v>
      </c>
      <c r="H82" s="192">
        <v>42294</v>
      </c>
      <c r="I82" s="38">
        <v>3276.4508500000002</v>
      </c>
      <c r="J82" s="7"/>
    </row>
    <row r="83" spans="1:10" ht="31" customHeight="1">
      <c r="A83" s="194"/>
      <c r="B83" s="38" t="s">
        <v>1069</v>
      </c>
      <c r="C83" s="195">
        <v>132.27506</v>
      </c>
      <c r="E83" s="38" t="s">
        <v>192</v>
      </c>
      <c r="F83" s="193">
        <v>1876.78</v>
      </c>
      <c r="H83" s="192">
        <v>42293</v>
      </c>
      <c r="I83" s="38">
        <v>3309.4214000000002</v>
      </c>
      <c r="J83" s="7"/>
    </row>
    <row r="84" spans="1:10" ht="26" customHeight="1">
      <c r="A84" s="194"/>
      <c r="B84" s="38" t="s">
        <v>1070</v>
      </c>
      <c r="C84" s="195">
        <v>132.54691</v>
      </c>
      <c r="E84" s="38" t="s">
        <v>193</v>
      </c>
      <c r="F84" s="193">
        <v>1874.79</v>
      </c>
      <c r="H84" s="192">
        <v>42292</v>
      </c>
      <c r="I84" s="38">
        <v>3334.7528699999998</v>
      </c>
      <c r="J84" s="7"/>
    </row>
    <row r="85" spans="1:10" ht="27" customHeight="1">
      <c r="A85" s="194"/>
      <c r="B85" s="38" t="s">
        <v>1071</v>
      </c>
      <c r="C85" s="195">
        <v>132.90446</v>
      </c>
      <c r="E85" s="38" t="s">
        <v>194</v>
      </c>
      <c r="F85" s="193">
        <v>1874.79</v>
      </c>
      <c r="H85" s="192">
        <v>42291</v>
      </c>
      <c r="I85" s="38">
        <v>3328.67652</v>
      </c>
      <c r="J85" s="7"/>
    </row>
    <row r="86" spans="1:10" ht="29" customHeight="1">
      <c r="A86" s="194"/>
      <c r="B86" s="38" t="s">
        <v>1072</v>
      </c>
      <c r="C86" s="195">
        <v>133.09841</v>
      </c>
      <c r="E86" s="38" t="s">
        <v>195</v>
      </c>
      <c r="F86" s="193">
        <v>1874.79</v>
      </c>
      <c r="H86" s="192">
        <v>42290</v>
      </c>
      <c r="I86" s="38">
        <v>3247.9758900000002</v>
      </c>
      <c r="J86" s="7"/>
    </row>
    <row r="87" spans="1:10" ht="29" customHeight="1">
      <c r="A87" s="194"/>
      <c r="B87" s="38" t="s">
        <v>1073</v>
      </c>
      <c r="C87" s="195">
        <v>133.25532999999999</v>
      </c>
      <c r="E87" s="38" t="s">
        <v>196</v>
      </c>
      <c r="F87" s="193">
        <v>1874.79</v>
      </c>
      <c r="H87" s="192">
        <v>42289</v>
      </c>
      <c r="I87" s="38">
        <v>3247.6903200000002</v>
      </c>
      <c r="J87" s="7"/>
    </row>
    <row r="88" spans="1:10" ht="29" customHeight="1">
      <c r="A88" s="194"/>
      <c r="B88" s="38" t="s">
        <v>1074</v>
      </c>
      <c r="C88" s="195">
        <v>133.71462</v>
      </c>
      <c r="E88" s="38" t="s">
        <v>197</v>
      </c>
      <c r="F88" s="193">
        <v>1866.34</v>
      </c>
      <c r="H88" s="192">
        <v>42288</v>
      </c>
      <c r="I88" s="38">
        <v>3242.5499799999998</v>
      </c>
      <c r="J88" s="7"/>
    </row>
    <row r="89" spans="1:10" ht="27" customHeight="1">
      <c r="A89" s="194"/>
      <c r="B89" s="38" t="s">
        <v>1075</v>
      </c>
      <c r="C89" s="195">
        <v>134.09297000000001</v>
      </c>
      <c r="E89" s="38" t="s">
        <v>198</v>
      </c>
      <c r="F89" s="193">
        <v>1867.74</v>
      </c>
      <c r="H89" s="192">
        <v>42287</v>
      </c>
      <c r="I89" s="38">
        <v>3242.5499799999998</v>
      </c>
      <c r="J89" s="7"/>
    </row>
    <row r="90" spans="1:10" ht="23" customHeight="1">
      <c r="A90" s="194"/>
      <c r="B90" s="38" t="s">
        <v>1076</v>
      </c>
      <c r="C90" s="195">
        <v>134.58981</v>
      </c>
      <c r="E90" s="38" t="s">
        <v>199</v>
      </c>
      <c r="F90" s="193">
        <v>1865.11</v>
      </c>
      <c r="H90" s="192">
        <v>42286</v>
      </c>
      <c r="I90" s="38">
        <v>3278.2825899999998</v>
      </c>
      <c r="J90" s="7"/>
    </row>
    <row r="91" spans="1:10" ht="15">
      <c r="E91" s="38" t="s">
        <v>200</v>
      </c>
      <c r="F91" s="193">
        <v>1871.37</v>
      </c>
      <c r="H91" s="192">
        <v>42285</v>
      </c>
      <c r="I91" s="38">
        <v>3261.3515000000002</v>
      </c>
      <c r="J91" s="7"/>
    </row>
    <row r="92" spans="1:10" ht="15">
      <c r="E92" s="38" t="s">
        <v>201</v>
      </c>
      <c r="F92" s="193">
        <v>1871.37</v>
      </c>
      <c r="H92" s="192">
        <v>42284</v>
      </c>
      <c r="I92" s="38">
        <v>3274.1696400000001</v>
      </c>
      <c r="J92" s="7"/>
    </row>
    <row r="93" spans="1:10" ht="15">
      <c r="E93" s="38" t="s">
        <v>202</v>
      </c>
      <c r="F93" s="193">
        <v>1871.37</v>
      </c>
      <c r="H93" s="192">
        <v>42283</v>
      </c>
      <c r="I93" s="38">
        <v>3346.40625</v>
      </c>
      <c r="J93" s="7"/>
    </row>
    <row r="94" spans="1:10" ht="15">
      <c r="E94" s="38" t="s">
        <v>203</v>
      </c>
      <c r="F94" s="193">
        <v>1877.84</v>
      </c>
      <c r="H94" s="192">
        <v>42282</v>
      </c>
      <c r="I94" s="38">
        <v>3402.5781400000001</v>
      </c>
      <c r="J94" s="7"/>
    </row>
    <row r="95" spans="1:10" ht="15">
      <c r="E95" s="38" t="s">
        <v>204</v>
      </c>
      <c r="F95" s="193">
        <v>1888</v>
      </c>
      <c r="H95" s="192">
        <v>42281</v>
      </c>
      <c r="I95" s="38">
        <v>3422.0014999999999</v>
      </c>
      <c r="J95" s="7"/>
    </row>
    <row r="96" spans="1:10" ht="15">
      <c r="E96" s="38" t="s">
        <v>205</v>
      </c>
      <c r="F96" s="193">
        <v>1879.47</v>
      </c>
      <c r="H96" s="192">
        <v>42280</v>
      </c>
      <c r="I96" s="38">
        <v>3422.0014999999999</v>
      </c>
      <c r="J96" s="7"/>
    </row>
    <row r="97" spans="5:10" ht="15">
      <c r="E97" s="192">
        <v>40547</v>
      </c>
      <c r="F97" s="193">
        <v>1870.6</v>
      </c>
      <c r="H97" s="192">
        <v>42279</v>
      </c>
      <c r="I97" s="38">
        <v>3452.38897</v>
      </c>
      <c r="J97" s="7"/>
    </row>
    <row r="98" spans="5:10" ht="15">
      <c r="E98" s="192">
        <v>40578</v>
      </c>
      <c r="F98" s="193">
        <v>1858.95</v>
      </c>
      <c r="H98" s="192">
        <v>42278</v>
      </c>
      <c r="I98" s="38">
        <v>3458.3946999999998</v>
      </c>
      <c r="J98" s="7"/>
    </row>
    <row r="99" spans="5:10" ht="15">
      <c r="E99" s="192">
        <v>40606</v>
      </c>
      <c r="F99" s="193">
        <v>1858.95</v>
      </c>
      <c r="H99" s="192">
        <v>42277</v>
      </c>
      <c r="I99" s="38">
        <v>3484.86553</v>
      </c>
      <c r="J99" s="7"/>
    </row>
    <row r="100" spans="5:10" ht="15">
      <c r="E100" s="192">
        <v>40637</v>
      </c>
      <c r="F100" s="193">
        <v>1858.95</v>
      </c>
      <c r="H100" s="192">
        <v>42276</v>
      </c>
      <c r="I100" s="38">
        <v>3474.6567100000002</v>
      </c>
      <c r="J100" s="7"/>
    </row>
    <row r="101" spans="5:10" ht="15">
      <c r="E101" s="192">
        <v>40667</v>
      </c>
      <c r="F101" s="193">
        <v>1846.78</v>
      </c>
      <c r="H101" s="192">
        <v>42275</v>
      </c>
      <c r="I101" s="38">
        <v>3452.71117</v>
      </c>
      <c r="J101" s="7"/>
    </row>
    <row r="102" spans="5:10" ht="15">
      <c r="E102" s="192">
        <v>40698</v>
      </c>
      <c r="F102" s="193">
        <v>1838.29</v>
      </c>
      <c r="H102" s="192">
        <v>42274</v>
      </c>
      <c r="I102" s="38">
        <v>3441.9296300000001</v>
      </c>
      <c r="J102" s="7"/>
    </row>
    <row r="103" spans="5:10" ht="15">
      <c r="E103" s="192">
        <v>40728</v>
      </c>
      <c r="F103" s="193">
        <v>1826.97</v>
      </c>
      <c r="H103" s="192">
        <v>42273</v>
      </c>
      <c r="I103" s="38">
        <v>3441.9296300000001</v>
      </c>
      <c r="J103" s="7"/>
    </row>
    <row r="104" spans="5:10" ht="15">
      <c r="E104" s="192">
        <v>40759</v>
      </c>
      <c r="F104" s="193">
        <v>1825.09</v>
      </c>
      <c r="H104" s="192">
        <v>42272</v>
      </c>
      <c r="I104" s="38">
        <v>3503.0821999999998</v>
      </c>
      <c r="J104" s="7"/>
    </row>
    <row r="105" spans="5:10" ht="15">
      <c r="E105" s="192">
        <v>40790</v>
      </c>
      <c r="F105" s="193">
        <v>1817.35</v>
      </c>
      <c r="H105" s="192">
        <v>42271</v>
      </c>
      <c r="I105" s="38">
        <v>3498.6222299999999</v>
      </c>
      <c r="J105" s="7"/>
    </row>
    <row r="106" spans="5:10" ht="15">
      <c r="E106" s="192">
        <v>40820</v>
      </c>
      <c r="F106" s="193">
        <v>1817.35</v>
      </c>
      <c r="H106" s="192">
        <v>42270</v>
      </c>
      <c r="I106" s="38">
        <v>3416.7672299999999</v>
      </c>
      <c r="J106" s="7"/>
    </row>
    <row r="107" spans="5:10" ht="15">
      <c r="E107" s="192">
        <v>40851</v>
      </c>
      <c r="F107" s="193">
        <v>1817.35</v>
      </c>
      <c r="H107" s="192">
        <v>42269</v>
      </c>
      <c r="I107" s="38">
        <v>3341.9204300000001</v>
      </c>
      <c r="J107" s="7"/>
    </row>
    <row r="108" spans="5:10" ht="15">
      <c r="E108" s="192">
        <v>40881</v>
      </c>
      <c r="F108" s="193">
        <v>1815.79</v>
      </c>
      <c r="H108" s="192">
        <v>42268</v>
      </c>
      <c r="I108" s="38">
        <v>3341.59555</v>
      </c>
      <c r="J108" s="7"/>
    </row>
    <row r="109" spans="5:10" ht="15">
      <c r="E109" s="38" t="s">
        <v>206</v>
      </c>
      <c r="F109" s="193">
        <v>1818.14</v>
      </c>
      <c r="H109" s="192">
        <v>42267</v>
      </c>
      <c r="I109" s="38">
        <v>3395.9207299999998</v>
      </c>
      <c r="J109" s="7"/>
    </row>
    <row r="110" spans="5:10" ht="15">
      <c r="E110" s="38" t="s">
        <v>207</v>
      </c>
      <c r="F110" s="193">
        <v>1818.91</v>
      </c>
      <c r="H110" s="192">
        <v>42266</v>
      </c>
      <c r="I110" s="38">
        <v>3395.9207299999998</v>
      </c>
      <c r="J110" s="7"/>
    </row>
    <row r="111" spans="5:10" ht="15">
      <c r="E111" s="38" t="s">
        <v>208</v>
      </c>
      <c r="F111" s="193">
        <v>1811.1</v>
      </c>
      <c r="H111" s="192">
        <v>42265</v>
      </c>
      <c r="I111" s="38">
        <v>3384.8054000000002</v>
      </c>
      <c r="J111" s="7"/>
    </row>
    <row r="112" spans="5:10" ht="15">
      <c r="E112" s="38" t="s">
        <v>209</v>
      </c>
      <c r="F112" s="193">
        <v>1800.63</v>
      </c>
      <c r="H112" s="192">
        <v>42264</v>
      </c>
      <c r="I112" s="38">
        <v>3382.5471200000002</v>
      </c>
      <c r="J112" s="7"/>
    </row>
    <row r="113" spans="5:10" ht="15">
      <c r="E113" s="38" t="s">
        <v>210</v>
      </c>
      <c r="F113" s="193">
        <v>1800.63</v>
      </c>
      <c r="H113" s="192">
        <v>42263</v>
      </c>
      <c r="I113" s="38">
        <v>3417.2050199999999</v>
      </c>
      <c r="J113" s="7"/>
    </row>
    <row r="114" spans="5:10" ht="15">
      <c r="E114" s="38" t="s">
        <v>211</v>
      </c>
      <c r="F114" s="193">
        <v>1800.63</v>
      </c>
      <c r="H114" s="192">
        <v>42262</v>
      </c>
      <c r="I114" s="38">
        <v>3419.24523</v>
      </c>
      <c r="J114" s="7"/>
    </row>
    <row r="115" spans="5:10" ht="15">
      <c r="E115" s="38" t="s">
        <v>212</v>
      </c>
      <c r="F115" s="193">
        <v>1799.79</v>
      </c>
      <c r="H115" s="192">
        <v>42261</v>
      </c>
      <c r="I115" s="38">
        <v>3402.5357300000001</v>
      </c>
      <c r="J115" s="7"/>
    </row>
    <row r="116" spans="5:10" ht="15">
      <c r="E116" s="38" t="s">
        <v>213</v>
      </c>
      <c r="F116" s="193">
        <v>1790.54</v>
      </c>
      <c r="H116" s="192">
        <v>42260</v>
      </c>
      <c r="I116" s="38">
        <v>3400.72795</v>
      </c>
      <c r="J116" s="7"/>
    </row>
    <row r="117" spans="5:10" ht="15">
      <c r="E117" s="38" t="s">
        <v>214</v>
      </c>
      <c r="F117" s="193">
        <v>1782.59</v>
      </c>
      <c r="H117" s="192">
        <v>42259</v>
      </c>
      <c r="I117" s="38">
        <v>3400.72795</v>
      </c>
      <c r="J117" s="7"/>
    </row>
    <row r="118" spans="5:10" ht="15">
      <c r="E118" s="38" t="s">
        <v>215</v>
      </c>
      <c r="F118" s="193">
        <v>1782.59</v>
      </c>
      <c r="H118" s="192">
        <v>42258</v>
      </c>
      <c r="I118" s="38">
        <v>3477.0393600000002</v>
      </c>
      <c r="J118" s="7"/>
    </row>
    <row r="119" spans="5:10" ht="15">
      <c r="E119" s="38" t="s">
        <v>216</v>
      </c>
      <c r="F119" s="193">
        <v>1782.59</v>
      </c>
      <c r="H119" s="192">
        <v>42257</v>
      </c>
      <c r="I119" s="38">
        <v>3485.0351500000002</v>
      </c>
      <c r="J119" s="7"/>
    </row>
    <row r="120" spans="5:10" ht="15">
      <c r="E120" s="38" t="s">
        <v>217</v>
      </c>
      <c r="F120" s="193">
        <v>1782.59</v>
      </c>
      <c r="H120" s="192">
        <v>42256</v>
      </c>
      <c r="I120" s="38">
        <v>3504.8752100000002</v>
      </c>
      <c r="J120" s="7"/>
    </row>
    <row r="121" spans="5:10" ht="15">
      <c r="E121" s="38" t="s">
        <v>218</v>
      </c>
      <c r="F121" s="193">
        <v>1782.59</v>
      </c>
      <c r="H121" s="192">
        <v>42255</v>
      </c>
      <c r="I121" s="38">
        <v>3482.6613499999999</v>
      </c>
      <c r="J121" s="7"/>
    </row>
    <row r="122" spans="5:10" ht="15">
      <c r="E122" s="38" t="s">
        <v>219</v>
      </c>
      <c r="F122" s="193">
        <v>1781.56</v>
      </c>
      <c r="H122" s="192">
        <v>42254</v>
      </c>
      <c r="I122" s="38">
        <v>3474.4104499999999</v>
      </c>
      <c r="J122" s="7"/>
    </row>
    <row r="123" spans="5:10" ht="15">
      <c r="E123" s="38" t="s">
        <v>220</v>
      </c>
      <c r="F123" s="193">
        <v>1787.88</v>
      </c>
      <c r="H123" s="192">
        <v>42253</v>
      </c>
      <c r="I123" s="38">
        <v>3460.8665000000001</v>
      </c>
      <c r="J123" s="7"/>
    </row>
    <row r="124" spans="5:10" ht="15">
      <c r="E124" s="38" t="s">
        <v>221</v>
      </c>
      <c r="F124" s="193">
        <v>1784.11</v>
      </c>
      <c r="H124" s="192">
        <v>42252</v>
      </c>
      <c r="I124" s="38">
        <v>3460.8665000000001</v>
      </c>
      <c r="J124" s="7"/>
    </row>
    <row r="125" spans="5:10" ht="15">
      <c r="E125" s="38" t="s">
        <v>222</v>
      </c>
      <c r="F125" s="193">
        <v>1767.54</v>
      </c>
      <c r="H125" s="192">
        <v>42251</v>
      </c>
      <c r="I125" s="38">
        <v>3467.9581899999998</v>
      </c>
      <c r="J125" s="7"/>
    </row>
    <row r="126" spans="5:10" ht="15">
      <c r="E126" s="38" t="s">
        <v>223</v>
      </c>
      <c r="F126" s="193">
        <v>1768.19</v>
      </c>
      <c r="H126" s="192">
        <v>42250</v>
      </c>
      <c r="I126" s="38">
        <v>3486.8975799999998</v>
      </c>
      <c r="J126" s="7"/>
    </row>
    <row r="127" spans="5:10" ht="15">
      <c r="E127" s="192">
        <v>40548</v>
      </c>
      <c r="F127" s="193">
        <v>1768.19</v>
      </c>
      <c r="H127" s="192">
        <v>42249</v>
      </c>
      <c r="I127" s="38">
        <v>3474.3123999999998</v>
      </c>
      <c r="J127" s="7"/>
    </row>
    <row r="128" spans="5:10" ht="15">
      <c r="E128" s="192">
        <v>40579</v>
      </c>
      <c r="F128" s="193">
        <v>1768.19</v>
      </c>
      <c r="H128" s="192">
        <v>42248</v>
      </c>
      <c r="I128" s="38">
        <v>3467.5842200000002</v>
      </c>
      <c r="J128" s="7"/>
    </row>
    <row r="129" spans="5:10" ht="15">
      <c r="E129" s="192">
        <v>40607</v>
      </c>
      <c r="F129" s="193">
        <v>1768.37</v>
      </c>
      <c r="H129" s="192">
        <v>42247</v>
      </c>
      <c r="I129" s="38">
        <v>3474.7825499999999</v>
      </c>
      <c r="J129" s="7"/>
    </row>
    <row r="130" spans="5:10" ht="15">
      <c r="E130" s="192">
        <v>40638</v>
      </c>
      <c r="F130" s="193">
        <v>1767.05</v>
      </c>
      <c r="H130" s="192">
        <v>42246</v>
      </c>
      <c r="I130" s="38">
        <v>3479.8993700000001</v>
      </c>
      <c r="J130" s="7"/>
    </row>
    <row r="131" spans="5:10" ht="15">
      <c r="E131" s="192">
        <v>40668</v>
      </c>
      <c r="F131" s="193">
        <v>1763.45</v>
      </c>
      <c r="H131" s="192">
        <v>42245</v>
      </c>
      <c r="I131" s="38">
        <v>3479.8993700000001</v>
      </c>
      <c r="J131" s="7"/>
    </row>
    <row r="132" spans="5:10" ht="15">
      <c r="E132" s="192">
        <v>40699</v>
      </c>
      <c r="F132" s="193">
        <v>1769.46</v>
      </c>
      <c r="H132" s="192">
        <v>42244</v>
      </c>
      <c r="I132" s="38">
        <v>3585.79666</v>
      </c>
      <c r="J132" s="7"/>
    </row>
    <row r="133" spans="5:10" ht="15">
      <c r="E133" s="192">
        <v>40729</v>
      </c>
      <c r="F133" s="193">
        <v>1763.12</v>
      </c>
      <c r="H133" s="192">
        <v>42243</v>
      </c>
      <c r="I133" s="38">
        <v>3632.1508899999999</v>
      </c>
      <c r="J133" s="7"/>
    </row>
    <row r="134" spans="5:10" ht="15">
      <c r="E134" s="192">
        <v>40760</v>
      </c>
      <c r="F134" s="193">
        <v>1763.12</v>
      </c>
      <c r="H134" s="192">
        <v>42242</v>
      </c>
      <c r="I134" s="38">
        <v>3642.8710099999998</v>
      </c>
      <c r="J134" s="7"/>
    </row>
    <row r="135" spans="5:10" ht="15">
      <c r="E135" s="192">
        <v>40791</v>
      </c>
      <c r="F135" s="193">
        <v>1763.12</v>
      </c>
      <c r="H135" s="192">
        <v>42241</v>
      </c>
      <c r="I135" s="38">
        <v>3661.0710100000001</v>
      </c>
      <c r="J135" s="7"/>
    </row>
    <row r="136" spans="5:10" ht="15">
      <c r="E136" s="192">
        <v>40821</v>
      </c>
      <c r="F136" s="193">
        <v>1779.7</v>
      </c>
      <c r="H136" s="192">
        <v>42240</v>
      </c>
      <c r="I136" s="38">
        <v>3591.4146300000002</v>
      </c>
      <c r="J136" s="7"/>
    </row>
    <row r="137" spans="5:10" ht="15">
      <c r="E137" s="192">
        <v>40852</v>
      </c>
      <c r="F137" s="193">
        <v>1791.72</v>
      </c>
      <c r="H137" s="192">
        <v>42239</v>
      </c>
      <c r="I137" s="38">
        <v>3510.2816400000002</v>
      </c>
      <c r="J137" s="7"/>
    </row>
    <row r="138" spans="5:10" ht="15">
      <c r="E138" s="192">
        <v>40882</v>
      </c>
      <c r="F138" s="193">
        <v>1798.66</v>
      </c>
      <c r="H138" s="192">
        <v>42238</v>
      </c>
      <c r="I138" s="38">
        <v>3510.2816400000002</v>
      </c>
      <c r="J138" s="7"/>
    </row>
    <row r="139" spans="5:10" ht="15">
      <c r="E139" s="38" t="s">
        <v>224</v>
      </c>
      <c r="F139" s="193">
        <v>1807.86</v>
      </c>
      <c r="H139" s="192">
        <v>42237</v>
      </c>
      <c r="I139" s="38">
        <v>3454.8996099999999</v>
      </c>
      <c r="J139" s="7"/>
    </row>
    <row r="140" spans="5:10" ht="15">
      <c r="E140" s="38" t="s">
        <v>225</v>
      </c>
      <c r="F140" s="193">
        <v>1805.37</v>
      </c>
      <c r="H140" s="192">
        <v>42236</v>
      </c>
      <c r="I140" s="38">
        <v>3390.00992</v>
      </c>
      <c r="J140" s="7"/>
    </row>
    <row r="141" spans="5:10" ht="15">
      <c r="E141" s="38" t="s">
        <v>226</v>
      </c>
      <c r="F141" s="193">
        <v>1805.37</v>
      </c>
      <c r="H141" s="192">
        <v>42235</v>
      </c>
      <c r="I141" s="38">
        <v>3320.3535900000002</v>
      </c>
      <c r="J141" s="7"/>
    </row>
    <row r="142" spans="5:10" ht="15">
      <c r="E142" s="38" t="s">
        <v>227</v>
      </c>
      <c r="F142" s="193">
        <v>1805.37</v>
      </c>
      <c r="H142" s="192">
        <v>42234</v>
      </c>
      <c r="I142" s="38">
        <v>3291.7237599999999</v>
      </c>
      <c r="J142" s="7"/>
    </row>
    <row r="143" spans="5:10" ht="15">
      <c r="E143" s="38" t="s">
        <v>228</v>
      </c>
      <c r="F143" s="193">
        <v>1814.98</v>
      </c>
      <c r="H143" s="192">
        <v>42233</v>
      </c>
      <c r="I143" s="38">
        <v>3303.6562399999998</v>
      </c>
      <c r="J143" s="7"/>
    </row>
    <row r="144" spans="5:10" ht="15">
      <c r="E144" s="38" t="s">
        <v>229</v>
      </c>
      <c r="F144" s="193">
        <v>1826.03</v>
      </c>
      <c r="H144" s="192">
        <v>42232</v>
      </c>
      <c r="I144" s="38">
        <v>3314.5446299999999</v>
      </c>
      <c r="J144" s="7"/>
    </row>
    <row r="145" spans="5:10" ht="15">
      <c r="E145" s="38" t="s">
        <v>230</v>
      </c>
      <c r="F145" s="193">
        <v>1824.62</v>
      </c>
      <c r="H145" s="192">
        <v>42231</v>
      </c>
      <c r="I145" s="38">
        <v>3314.5446299999999</v>
      </c>
      <c r="J145" s="7"/>
    </row>
    <row r="146" spans="5:10" ht="15">
      <c r="E146" s="38" t="s">
        <v>231</v>
      </c>
      <c r="F146" s="193">
        <v>1814.99</v>
      </c>
      <c r="H146" s="192">
        <v>42230</v>
      </c>
      <c r="I146" s="38">
        <v>3295.6559299999999</v>
      </c>
      <c r="J146" s="7"/>
    </row>
    <row r="147" spans="5:10" ht="15">
      <c r="E147" s="38" t="s">
        <v>232</v>
      </c>
      <c r="F147" s="193">
        <v>1819.86</v>
      </c>
      <c r="H147" s="192">
        <v>42229</v>
      </c>
      <c r="I147" s="38">
        <v>3268.8477800000001</v>
      </c>
      <c r="J147" s="7"/>
    </row>
    <row r="148" spans="5:10" ht="15">
      <c r="E148" s="38" t="s">
        <v>233</v>
      </c>
      <c r="F148" s="193">
        <v>1819.86</v>
      </c>
      <c r="H148" s="192">
        <v>42228</v>
      </c>
      <c r="I148" s="38">
        <v>3294.1552299999998</v>
      </c>
      <c r="J148" s="7"/>
    </row>
    <row r="149" spans="5:10" ht="15">
      <c r="E149" s="38" t="s">
        <v>234</v>
      </c>
      <c r="F149" s="193">
        <v>1819.86</v>
      </c>
      <c r="H149" s="192">
        <v>42227</v>
      </c>
      <c r="I149" s="38">
        <v>3218.6338900000001</v>
      </c>
      <c r="J149" s="7"/>
    </row>
    <row r="150" spans="5:10" ht="15">
      <c r="E150" s="38" t="s">
        <v>235</v>
      </c>
      <c r="F150" s="193">
        <v>1828.12</v>
      </c>
      <c r="H150" s="192">
        <v>42226</v>
      </c>
      <c r="I150" s="38">
        <v>3245.0781499999998</v>
      </c>
      <c r="J150" s="7"/>
    </row>
    <row r="151" spans="5:10" ht="15">
      <c r="E151" s="38" t="s">
        <v>236</v>
      </c>
      <c r="F151" s="193">
        <v>1828.64</v>
      </c>
      <c r="H151" s="192">
        <v>42225</v>
      </c>
      <c r="I151" s="38">
        <v>3225.1298000000002</v>
      </c>
      <c r="J151" s="7"/>
    </row>
    <row r="152" spans="5:10" ht="15">
      <c r="E152" s="38" t="s">
        <v>237</v>
      </c>
      <c r="F152" s="193">
        <v>1831.58</v>
      </c>
      <c r="H152" s="192">
        <v>42224</v>
      </c>
      <c r="I152" s="38">
        <v>3225.1298000000002</v>
      </c>
      <c r="J152" s="7"/>
    </row>
    <row r="153" spans="5:10" ht="15">
      <c r="E153" s="38" t="s">
        <v>238</v>
      </c>
      <c r="F153" s="193">
        <v>1829.75</v>
      </c>
      <c r="H153" s="192">
        <v>42223</v>
      </c>
      <c r="I153" s="38">
        <v>3225.1298000000002</v>
      </c>
      <c r="J153" s="7"/>
    </row>
    <row r="154" spans="5:10" ht="15">
      <c r="E154" s="38" t="s">
        <v>239</v>
      </c>
      <c r="F154" s="193">
        <v>1817.34</v>
      </c>
      <c r="H154" s="192">
        <v>42222</v>
      </c>
      <c r="I154" s="38">
        <v>3214.9370600000002</v>
      </c>
      <c r="J154" s="7"/>
    </row>
    <row r="155" spans="5:10" ht="15">
      <c r="E155" s="38" t="s">
        <v>240</v>
      </c>
      <c r="F155" s="193">
        <v>1817.34</v>
      </c>
      <c r="H155" s="192">
        <v>42221</v>
      </c>
      <c r="I155" s="38">
        <v>3158.8372199999999</v>
      </c>
      <c r="J155" s="7"/>
    </row>
    <row r="156" spans="5:10" ht="15">
      <c r="E156" s="38" t="s">
        <v>241</v>
      </c>
      <c r="F156" s="193">
        <v>1817.34</v>
      </c>
      <c r="H156" s="192">
        <v>42220</v>
      </c>
      <c r="I156" s="38">
        <v>3181.8112299999998</v>
      </c>
      <c r="J156" s="7"/>
    </row>
    <row r="157" spans="5:10" ht="15">
      <c r="E157" s="38" t="s">
        <v>242</v>
      </c>
      <c r="F157" s="193">
        <v>1817.34</v>
      </c>
      <c r="H157" s="192">
        <v>42219</v>
      </c>
      <c r="I157" s="38">
        <v>3140.8890999999999</v>
      </c>
      <c r="J157" s="7"/>
    </row>
    <row r="158" spans="5:10" ht="15">
      <c r="E158" s="192">
        <v>40549</v>
      </c>
      <c r="F158" s="193">
        <v>1797.83</v>
      </c>
      <c r="H158" s="192">
        <v>42218</v>
      </c>
      <c r="I158" s="38">
        <v>3162.64417</v>
      </c>
      <c r="J158" s="7"/>
    </row>
    <row r="159" spans="5:10" ht="15">
      <c r="E159" s="192">
        <v>40580</v>
      </c>
      <c r="F159" s="193">
        <v>1789.41</v>
      </c>
      <c r="H159" s="192">
        <v>42217</v>
      </c>
      <c r="I159" s="38">
        <v>3162.64417</v>
      </c>
      <c r="J159" s="7"/>
    </row>
    <row r="160" spans="5:10" ht="15">
      <c r="E160" s="192">
        <v>40608</v>
      </c>
      <c r="F160" s="193">
        <v>1784.12</v>
      </c>
      <c r="H160" s="192">
        <v>42216</v>
      </c>
      <c r="I160" s="38">
        <v>3166.5442899999998</v>
      </c>
      <c r="J160" s="7"/>
    </row>
    <row r="161" spans="5:10" ht="15">
      <c r="E161" s="192">
        <v>40639</v>
      </c>
      <c r="F161" s="193">
        <v>1785.05</v>
      </c>
      <c r="H161" s="192">
        <v>42215</v>
      </c>
      <c r="I161" s="38">
        <v>3119.2943300000002</v>
      </c>
      <c r="J161" s="7"/>
    </row>
    <row r="162" spans="5:10" ht="15">
      <c r="E162" s="192">
        <v>40669</v>
      </c>
      <c r="F162" s="193">
        <v>1785.05</v>
      </c>
      <c r="H162" s="192">
        <v>42214</v>
      </c>
      <c r="I162" s="38">
        <v>3150.1214100000002</v>
      </c>
      <c r="J162" s="7"/>
    </row>
    <row r="163" spans="5:10" ht="15">
      <c r="E163" s="192">
        <v>40700</v>
      </c>
      <c r="F163" s="193">
        <v>1785.05</v>
      </c>
      <c r="H163" s="192">
        <v>42213</v>
      </c>
      <c r="I163" s="38">
        <v>3150.2459899999999</v>
      </c>
      <c r="J163" s="7"/>
    </row>
    <row r="164" spans="5:10" ht="15">
      <c r="E164" s="192">
        <v>40730</v>
      </c>
      <c r="F164" s="193">
        <v>1785.05</v>
      </c>
      <c r="H164" s="192">
        <v>42212</v>
      </c>
      <c r="I164" s="38">
        <v>3172.2092200000002</v>
      </c>
      <c r="J164" s="7"/>
    </row>
    <row r="165" spans="5:10" ht="15">
      <c r="E165" s="192">
        <v>40761</v>
      </c>
      <c r="F165" s="193">
        <v>1770.13</v>
      </c>
      <c r="H165" s="192">
        <v>42211</v>
      </c>
      <c r="I165" s="38">
        <v>3133.3477600000001</v>
      </c>
      <c r="J165" s="7"/>
    </row>
    <row r="166" spans="5:10" ht="15">
      <c r="E166" s="192">
        <v>40792</v>
      </c>
      <c r="F166" s="193">
        <v>1769.83</v>
      </c>
      <c r="H166" s="192">
        <v>42210</v>
      </c>
      <c r="I166" s="38">
        <v>3133.3477600000001</v>
      </c>
      <c r="J166" s="7"/>
    </row>
    <row r="167" spans="5:10" ht="15">
      <c r="E167" s="192">
        <v>40822</v>
      </c>
      <c r="F167" s="193">
        <v>1772.59</v>
      </c>
      <c r="H167" s="192">
        <v>42209</v>
      </c>
      <c r="I167" s="38">
        <v>3078.4106099999999</v>
      </c>
      <c r="J167" s="7"/>
    </row>
    <row r="168" spans="5:10" ht="15">
      <c r="E168" s="192">
        <v>40853</v>
      </c>
      <c r="F168" s="193">
        <v>1774.94</v>
      </c>
      <c r="H168" s="192">
        <v>42208</v>
      </c>
      <c r="I168" s="38">
        <v>3063.28694</v>
      </c>
      <c r="J168" s="7"/>
    </row>
    <row r="169" spans="5:10" ht="15">
      <c r="E169" s="192">
        <v>40883</v>
      </c>
      <c r="F169" s="193">
        <v>1774.94</v>
      </c>
      <c r="H169" s="192">
        <v>42207</v>
      </c>
      <c r="I169" s="38">
        <v>3011.6086700000001</v>
      </c>
      <c r="J169" s="7"/>
    </row>
    <row r="170" spans="5:10" ht="15">
      <c r="E170" s="38" t="s">
        <v>243</v>
      </c>
      <c r="F170" s="193">
        <v>1774.94</v>
      </c>
      <c r="H170" s="192">
        <v>42206</v>
      </c>
      <c r="I170" s="38">
        <v>3008.768</v>
      </c>
      <c r="J170" s="7"/>
    </row>
    <row r="171" spans="5:10" ht="15">
      <c r="E171" s="38" t="s">
        <v>244</v>
      </c>
      <c r="F171" s="193">
        <v>1777.64</v>
      </c>
      <c r="H171" s="192">
        <v>42205</v>
      </c>
      <c r="I171" s="38">
        <v>2989.5048400000001</v>
      </c>
      <c r="J171" s="7"/>
    </row>
    <row r="172" spans="5:10" ht="15">
      <c r="E172" s="38" t="s">
        <v>245</v>
      </c>
      <c r="F172" s="193">
        <v>1774.24</v>
      </c>
      <c r="H172" s="192">
        <v>42204</v>
      </c>
      <c r="I172" s="38">
        <v>2986.7529599999998</v>
      </c>
      <c r="J172" s="7"/>
    </row>
    <row r="173" spans="5:10" ht="15">
      <c r="E173" s="38" t="s">
        <v>246</v>
      </c>
      <c r="F173" s="193">
        <v>1781.4</v>
      </c>
      <c r="H173" s="192">
        <v>42203</v>
      </c>
      <c r="I173" s="38">
        <v>2986.7529599999998</v>
      </c>
      <c r="J173" s="7"/>
    </row>
    <row r="174" spans="5:10" ht="15">
      <c r="E174" s="38" t="s">
        <v>247</v>
      </c>
      <c r="F174" s="193">
        <v>1793.92</v>
      </c>
      <c r="H174" s="192">
        <v>42202</v>
      </c>
      <c r="I174" s="38">
        <v>2959.99908</v>
      </c>
      <c r="J174" s="7"/>
    </row>
    <row r="175" spans="5:10" ht="15">
      <c r="E175" s="38" t="s">
        <v>248</v>
      </c>
      <c r="F175" s="193">
        <v>1787.8</v>
      </c>
      <c r="H175" s="192">
        <v>42201</v>
      </c>
      <c r="I175" s="38">
        <v>2958.1631600000001</v>
      </c>
      <c r="J175" s="7"/>
    </row>
    <row r="176" spans="5:10" ht="15">
      <c r="E176" s="38" t="s">
        <v>249</v>
      </c>
      <c r="F176" s="193">
        <v>1787.8</v>
      </c>
      <c r="H176" s="192">
        <v>42200</v>
      </c>
      <c r="I176" s="38">
        <v>2945.3263299999999</v>
      </c>
      <c r="J176" s="7"/>
    </row>
    <row r="177" spans="5:10" ht="15">
      <c r="E177" s="38" t="s">
        <v>250</v>
      </c>
      <c r="F177" s="193">
        <v>1787.8</v>
      </c>
      <c r="H177" s="192">
        <v>42199</v>
      </c>
      <c r="I177" s="38">
        <v>2962.8939999999998</v>
      </c>
      <c r="J177" s="7"/>
    </row>
    <row r="178" spans="5:10" ht="15">
      <c r="E178" s="38" t="s">
        <v>251</v>
      </c>
      <c r="F178" s="193">
        <v>1789.47</v>
      </c>
      <c r="H178" s="192">
        <v>42198</v>
      </c>
      <c r="I178" s="38">
        <v>2936.9077400000001</v>
      </c>
      <c r="J178" s="7"/>
    </row>
    <row r="179" spans="5:10" ht="15">
      <c r="E179" s="38" t="s">
        <v>252</v>
      </c>
      <c r="F179" s="193">
        <v>1780.48</v>
      </c>
      <c r="H179" s="192">
        <v>42197</v>
      </c>
      <c r="I179" s="38">
        <v>2980.2525000000001</v>
      </c>
      <c r="J179" s="7"/>
    </row>
    <row r="180" spans="5:10" ht="15">
      <c r="E180" s="38" t="s">
        <v>253</v>
      </c>
      <c r="F180" s="193">
        <v>1779.1</v>
      </c>
      <c r="H180" s="192">
        <v>42196</v>
      </c>
      <c r="I180" s="38">
        <v>2980.2525000000001</v>
      </c>
      <c r="J180" s="7"/>
    </row>
    <row r="181" spans="5:10" ht="15">
      <c r="E181" s="38" t="s">
        <v>254</v>
      </c>
      <c r="F181" s="193">
        <v>1788.11</v>
      </c>
      <c r="H181" s="192">
        <v>42195</v>
      </c>
      <c r="I181" s="38">
        <v>2984.0736700000002</v>
      </c>
      <c r="J181" s="7"/>
    </row>
    <row r="182" spans="5:10" ht="15">
      <c r="E182" s="38" t="s">
        <v>255</v>
      </c>
      <c r="F182" s="193">
        <v>1787.8</v>
      </c>
      <c r="H182" s="192">
        <v>42194</v>
      </c>
      <c r="I182" s="38">
        <v>2972.1120900000001</v>
      </c>
      <c r="J182" s="7"/>
    </row>
    <row r="183" spans="5:10" ht="15">
      <c r="E183" s="38" t="s">
        <v>256</v>
      </c>
      <c r="F183" s="193">
        <v>1787.8</v>
      </c>
      <c r="H183" s="192">
        <v>42193</v>
      </c>
      <c r="I183" s="38">
        <v>2976.6509799999999</v>
      </c>
      <c r="J183" s="7"/>
    </row>
    <row r="184" spans="5:10" ht="15">
      <c r="E184" s="38" t="s">
        <v>257</v>
      </c>
      <c r="F184" s="193">
        <v>1787.8</v>
      </c>
      <c r="H184" s="192">
        <v>42192</v>
      </c>
      <c r="I184" s="38">
        <v>2914.75911</v>
      </c>
      <c r="J184" s="7"/>
    </row>
    <row r="185" spans="5:10" ht="15">
      <c r="E185" s="38" t="s">
        <v>258</v>
      </c>
      <c r="F185" s="193">
        <v>1787.8</v>
      </c>
      <c r="H185" s="192">
        <v>42191</v>
      </c>
      <c r="I185" s="38">
        <v>2926.9571299999998</v>
      </c>
      <c r="J185" s="7"/>
    </row>
    <row r="186" spans="5:10" ht="15">
      <c r="E186" s="38" t="s">
        <v>259</v>
      </c>
      <c r="F186" s="193">
        <v>1786.73</v>
      </c>
      <c r="H186" s="192">
        <v>42190</v>
      </c>
      <c r="I186" s="38">
        <v>2933.8288499999999</v>
      </c>
      <c r="J186" s="7"/>
    </row>
    <row r="187" spans="5:10" ht="15">
      <c r="E187" s="38" t="s">
        <v>260</v>
      </c>
      <c r="F187" s="193">
        <v>1780.16</v>
      </c>
      <c r="H187" s="192">
        <v>42189</v>
      </c>
      <c r="I187" s="38">
        <v>2933.8288499999999</v>
      </c>
      <c r="J187" s="7"/>
    </row>
    <row r="188" spans="5:10" ht="15">
      <c r="E188" s="192">
        <v>40550</v>
      </c>
      <c r="F188" s="193">
        <v>1772.32</v>
      </c>
      <c r="H188" s="192">
        <v>42188</v>
      </c>
      <c r="I188" s="38">
        <v>2912.6713</v>
      </c>
      <c r="J188" s="7"/>
    </row>
    <row r="189" spans="5:10" ht="15">
      <c r="E189" s="192">
        <v>40581</v>
      </c>
      <c r="F189" s="193">
        <v>1762.59</v>
      </c>
      <c r="H189" s="192">
        <v>42187</v>
      </c>
      <c r="I189" s="38">
        <v>2916.9300600000001</v>
      </c>
      <c r="J189" s="7"/>
    </row>
    <row r="190" spans="5:10" ht="15">
      <c r="E190" s="192">
        <v>40609</v>
      </c>
      <c r="F190" s="193">
        <v>1762.59</v>
      </c>
      <c r="H190" s="192">
        <v>42186</v>
      </c>
      <c r="I190" s="38">
        <v>2885.0545400000001</v>
      </c>
      <c r="J190" s="7"/>
    </row>
    <row r="191" spans="5:10" ht="15">
      <c r="E191" s="192">
        <v>40640</v>
      </c>
      <c r="F191" s="193">
        <v>1762.59</v>
      </c>
      <c r="H191" s="192">
        <v>42185</v>
      </c>
      <c r="I191" s="38">
        <v>2880.3295600000001</v>
      </c>
      <c r="J191" s="7"/>
    </row>
    <row r="192" spans="5:10" ht="15">
      <c r="E192" s="192">
        <v>40670</v>
      </c>
      <c r="F192" s="193">
        <v>1762.59</v>
      </c>
      <c r="H192" s="192">
        <v>42184</v>
      </c>
      <c r="I192" s="38">
        <v>2882.52691</v>
      </c>
      <c r="J192" s="7"/>
    </row>
    <row r="193" spans="5:10" ht="15">
      <c r="E193" s="192">
        <v>40701</v>
      </c>
      <c r="F193" s="193">
        <v>1766.57</v>
      </c>
      <c r="H193" s="192">
        <v>42183</v>
      </c>
      <c r="I193" s="38">
        <v>2879.9418000000001</v>
      </c>
      <c r="J193" s="7"/>
    </row>
    <row r="194" spans="5:10" ht="15">
      <c r="E194" s="192">
        <v>40731</v>
      </c>
      <c r="F194" s="193">
        <v>1767.47</v>
      </c>
      <c r="H194" s="192">
        <v>42182</v>
      </c>
      <c r="I194" s="38">
        <v>2879.9418000000001</v>
      </c>
      <c r="J194" s="7"/>
    </row>
    <row r="195" spans="5:10" ht="15">
      <c r="E195" s="192">
        <v>40762</v>
      </c>
      <c r="F195" s="193">
        <v>1759.38</v>
      </c>
      <c r="H195" s="192">
        <v>42181</v>
      </c>
      <c r="I195" s="38">
        <v>2847.74575</v>
      </c>
      <c r="J195" s="7"/>
    </row>
    <row r="196" spans="5:10" ht="15">
      <c r="E196" s="192">
        <v>40793</v>
      </c>
      <c r="F196" s="193">
        <v>1759.41</v>
      </c>
      <c r="H196" s="192">
        <v>42180</v>
      </c>
      <c r="I196" s="38">
        <v>2872.7342100000001</v>
      </c>
      <c r="J196" s="7"/>
    </row>
    <row r="197" spans="5:10" ht="15">
      <c r="E197" s="192">
        <v>40823</v>
      </c>
      <c r="F197" s="193">
        <v>1759.41</v>
      </c>
      <c r="H197" s="192">
        <v>42179</v>
      </c>
      <c r="I197" s="38">
        <v>2852.8751499999998</v>
      </c>
      <c r="J197" s="7"/>
    </row>
    <row r="198" spans="5:10" ht="15">
      <c r="E198" s="192">
        <v>40854</v>
      </c>
      <c r="F198" s="193">
        <v>1759.41</v>
      </c>
      <c r="H198" s="192">
        <v>42178</v>
      </c>
      <c r="I198" s="38">
        <v>2838.0144300000002</v>
      </c>
      <c r="J198" s="7"/>
    </row>
    <row r="199" spans="5:10" ht="15">
      <c r="E199" s="192">
        <v>40884</v>
      </c>
      <c r="F199" s="193">
        <v>1768.42</v>
      </c>
      <c r="H199" s="192">
        <v>42177</v>
      </c>
      <c r="I199" s="38">
        <v>2904.0561299999999</v>
      </c>
      <c r="J199" s="7"/>
    </row>
    <row r="200" spans="5:10" ht="15">
      <c r="E200" s="38" t="s">
        <v>261</v>
      </c>
      <c r="F200" s="193">
        <v>1765.32</v>
      </c>
      <c r="H200" s="192">
        <v>42176</v>
      </c>
      <c r="I200" s="38">
        <v>2886.8557799999999</v>
      </c>
      <c r="J200" s="7"/>
    </row>
    <row r="201" spans="5:10" ht="15">
      <c r="E201" s="38" t="s">
        <v>262</v>
      </c>
      <c r="F201" s="193">
        <v>1758.25</v>
      </c>
      <c r="H201" s="192">
        <v>42175</v>
      </c>
      <c r="I201" s="38">
        <v>2886.8557799999999</v>
      </c>
      <c r="J201" s="7"/>
    </row>
    <row r="202" spans="5:10" ht="15">
      <c r="E202" s="38" t="s">
        <v>263</v>
      </c>
      <c r="F202" s="193">
        <v>1748.41</v>
      </c>
      <c r="H202" s="192">
        <v>42174</v>
      </c>
      <c r="I202" s="38">
        <v>2864.93417</v>
      </c>
      <c r="J202" s="7"/>
    </row>
    <row r="203" spans="5:10" ht="15">
      <c r="E203" s="38" t="s">
        <v>264</v>
      </c>
      <c r="F203" s="193">
        <v>1750.9</v>
      </c>
      <c r="H203" s="192">
        <v>42173</v>
      </c>
      <c r="I203" s="38">
        <v>2908.25533</v>
      </c>
      <c r="J203" s="7"/>
    </row>
    <row r="204" spans="5:10" ht="15">
      <c r="E204" s="38" t="s">
        <v>265</v>
      </c>
      <c r="F204" s="193">
        <v>1750.9</v>
      </c>
      <c r="H204" s="192">
        <v>42172</v>
      </c>
      <c r="I204" s="38">
        <v>2844.0076600000002</v>
      </c>
      <c r="J204" s="7"/>
    </row>
    <row r="205" spans="5:10" ht="15">
      <c r="E205" s="38" t="s">
        <v>266</v>
      </c>
      <c r="F205" s="193">
        <v>1750.9</v>
      </c>
      <c r="H205" s="192">
        <v>42171</v>
      </c>
      <c r="I205" s="38">
        <v>2848.9680899999998</v>
      </c>
      <c r="J205" s="7"/>
    </row>
    <row r="206" spans="5:10" ht="15">
      <c r="E206" s="38" t="s">
        <v>267</v>
      </c>
      <c r="F206" s="193">
        <v>1758.99</v>
      </c>
      <c r="H206" s="192">
        <v>42170</v>
      </c>
      <c r="I206" s="38">
        <v>2853.7863200000002</v>
      </c>
      <c r="J206" s="7"/>
    </row>
    <row r="207" spans="5:10" ht="15">
      <c r="E207" s="38" t="s">
        <v>268</v>
      </c>
      <c r="F207" s="193">
        <v>1757.49</v>
      </c>
      <c r="H207" s="192">
        <v>42169</v>
      </c>
      <c r="I207" s="38">
        <v>2857.5901800000001</v>
      </c>
      <c r="J207" s="7"/>
    </row>
    <row r="208" spans="5:10" ht="15">
      <c r="E208" s="38" t="s">
        <v>269</v>
      </c>
      <c r="F208" s="193">
        <v>1757.49</v>
      </c>
      <c r="H208" s="192">
        <v>42168</v>
      </c>
      <c r="I208" s="38">
        <v>2857.5901800000001</v>
      </c>
      <c r="J208" s="7"/>
    </row>
    <row r="209" spans="5:10" ht="15">
      <c r="E209" s="38" t="s">
        <v>270</v>
      </c>
      <c r="F209" s="193">
        <v>1756.38</v>
      </c>
      <c r="H209" s="192">
        <v>42167</v>
      </c>
      <c r="I209" s="38">
        <v>2860.5650700000001</v>
      </c>
      <c r="J209" s="7"/>
    </row>
    <row r="210" spans="5:10" ht="15">
      <c r="E210" s="38" t="s">
        <v>271</v>
      </c>
      <c r="F210" s="193">
        <v>1757.35</v>
      </c>
      <c r="H210" s="192">
        <v>42166</v>
      </c>
      <c r="I210" s="38">
        <v>2834.4643500000002</v>
      </c>
      <c r="J210" s="7"/>
    </row>
    <row r="211" spans="5:10" ht="15">
      <c r="E211" s="38" t="s">
        <v>272</v>
      </c>
      <c r="F211" s="193">
        <v>1757.35</v>
      </c>
      <c r="H211" s="192">
        <v>42165</v>
      </c>
      <c r="I211" s="38">
        <v>2903.8043899999998</v>
      </c>
      <c r="J211" s="7"/>
    </row>
    <row r="212" spans="5:10" ht="15">
      <c r="E212" s="38" t="s">
        <v>273</v>
      </c>
      <c r="F212" s="193">
        <v>1757.35</v>
      </c>
      <c r="H212" s="192">
        <v>42164</v>
      </c>
      <c r="I212" s="38">
        <v>2950.1744899999999</v>
      </c>
      <c r="J212" s="7"/>
    </row>
    <row r="213" spans="5:10" ht="15">
      <c r="E213" s="38" t="s">
        <v>274</v>
      </c>
      <c r="F213" s="193">
        <v>1768.02</v>
      </c>
      <c r="H213" s="192">
        <v>42163</v>
      </c>
      <c r="I213" s="38">
        <v>2939.67985</v>
      </c>
      <c r="J213" s="7"/>
    </row>
    <row r="214" spans="5:10" ht="15">
      <c r="E214" s="38" t="s">
        <v>275</v>
      </c>
      <c r="F214" s="193">
        <v>1759.88</v>
      </c>
      <c r="H214" s="192">
        <v>42162</v>
      </c>
      <c r="I214" s="38">
        <v>2914.7550799999999</v>
      </c>
      <c r="J214" s="7"/>
    </row>
    <row r="215" spans="5:10" ht="15">
      <c r="E215" s="38" t="s">
        <v>276</v>
      </c>
      <c r="F215" s="193">
        <v>1764.89</v>
      </c>
      <c r="H215" s="192">
        <v>42161</v>
      </c>
      <c r="I215" s="38">
        <v>2914.7550799999999</v>
      </c>
      <c r="J215" s="7"/>
    </row>
    <row r="216" spans="5:10" ht="15">
      <c r="E216" s="38" t="s">
        <v>277</v>
      </c>
      <c r="F216" s="193">
        <v>1771.15</v>
      </c>
      <c r="H216" s="192">
        <v>42160</v>
      </c>
      <c r="I216" s="38">
        <v>2875.76073</v>
      </c>
      <c r="J216" s="7"/>
    </row>
    <row r="217" spans="5:10" ht="15">
      <c r="E217" s="38" t="s">
        <v>278</v>
      </c>
      <c r="F217" s="193">
        <v>1777.82</v>
      </c>
      <c r="H217" s="192">
        <v>42159</v>
      </c>
      <c r="I217" s="38">
        <v>2901.64014</v>
      </c>
      <c r="J217" s="7"/>
    </row>
    <row r="218" spans="5:10" ht="15">
      <c r="E218" s="38" t="s">
        <v>279</v>
      </c>
      <c r="F218" s="193">
        <v>1777.82</v>
      </c>
      <c r="H218" s="192">
        <v>42158</v>
      </c>
      <c r="I218" s="38">
        <v>2877.7043800000001</v>
      </c>
      <c r="J218" s="7"/>
    </row>
    <row r="219" spans="5:10" ht="15">
      <c r="E219" s="192">
        <v>40551</v>
      </c>
      <c r="F219" s="193">
        <v>1777.82</v>
      </c>
      <c r="H219" s="192">
        <v>42157</v>
      </c>
      <c r="I219" s="38">
        <v>2836.9773799999998</v>
      </c>
      <c r="J219" s="7"/>
    </row>
    <row r="220" spans="5:10" ht="15">
      <c r="E220" s="192">
        <v>40582</v>
      </c>
      <c r="F220" s="193">
        <v>1771.81</v>
      </c>
      <c r="H220" s="192">
        <v>42156</v>
      </c>
      <c r="I220" s="38">
        <v>2761.1976500000001</v>
      </c>
      <c r="J220" s="7"/>
    </row>
    <row r="221" spans="5:10" ht="15">
      <c r="E221" s="192">
        <v>40610</v>
      </c>
      <c r="F221" s="193">
        <v>1765.53</v>
      </c>
      <c r="H221" s="192">
        <v>42155</v>
      </c>
      <c r="I221" s="38">
        <v>2777.92067</v>
      </c>
      <c r="J221" s="7"/>
    </row>
    <row r="222" spans="5:10" ht="15">
      <c r="E222" s="192">
        <v>40641</v>
      </c>
      <c r="F222" s="193">
        <v>1772.52</v>
      </c>
      <c r="H222" s="192">
        <v>42154</v>
      </c>
      <c r="I222" s="38">
        <v>2777.92067</v>
      </c>
      <c r="J222" s="7"/>
    </row>
    <row r="223" spans="5:10" ht="15">
      <c r="E223" s="192">
        <v>40671</v>
      </c>
      <c r="F223" s="193">
        <v>1781.33</v>
      </c>
      <c r="H223" s="192">
        <v>42153</v>
      </c>
      <c r="I223" s="38">
        <v>2795.6596100000002</v>
      </c>
      <c r="J223" s="7"/>
    </row>
    <row r="224" spans="5:10" ht="15">
      <c r="E224" s="192">
        <v>40702</v>
      </c>
      <c r="F224" s="193">
        <v>1792.68</v>
      </c>
      <c r="H224" s="192">
        <v>42152</v>
      </c>
      <c r="I224" s="38">
        <v>2782.1757400000001</v>
      </c>
      <c r="J224" s="7"/>
    </row>
    <row r="225" spans="5:10" ht="15">
      <c r="E225" s="192">
        <v>40732</v>
      </c>
      <c r="F225" s="193">
        <v>1792.68</v>
      </c>
      <c r="H225" s="192">
        <v>42151</v>
      </c>
      <c r="I225" s="38">
        <v>2765.1284999999998</v>
      </c>
      <c r="J225" s="7"/>
    </row>
    <row r="226" spans="5:10" ht="15">
      <c r="E226" s="192">
        <v>40763</v>
      </c>
      <c r="F226" s="193">
        <v>1792.68</v>
      </c>
      <c r="H226" s="192">
        <v>42150</v>
      </c>
      <c r="I226" s="38">
        <v>2724.6147500000002</v>
      </c>
      <c r="J226" s="7"/>
    </row>
    <row r="227" spans="5:10" ht="15">
      <c r="E227" s="192">
        <v>40794</v>
      </c>
      <c r="F227" s="193">
        <v>1811.18</v>
      </c>
      <c r="H227" s="192">
        <v>42149</v>
      </c>
      <c r="I227" s="38">
        <v>2756.1175199999998</v>
      </c>
      <c r="J227" s="7"/>
    </row>
    <row r="228" spans="5:10" ht="15">
      <c r="E228" s="192">
        <v>40824</v>
      </c>
      <c r="F228" s="193">
        <v>1811.68</v>
      </c>
      <c r="H228" s="192">
        <v>42148</v>
      </c>
      <c r="I228" s="38">
        <v>2756.1175199999998</v>
      </c>
      <c r="J228" s="7"/>
    </row>
    <row r="229" spans="5:10" ht="15">
      <c r="E229" s="192">
        <v>40855</v>
      </c>
      <c r="F229" s="193">
        <v>1800.97</v>
      </c>
      <c r="H229" s="192">
        <v>42147</v>
      </c>
      <c r="I229" s="38">
        <v>2756.1175199999998</v>
      </c>
      <c r="J229" s="7"/>
    </row>
    <row r="230" spans="5:10" ht="15">
      <c r="E230" s="192">
        <v>40885</v>
      </c>
      <c r="F230" s="193">
        <v>1793.47</v>
      </c>
      <c r="H230" s="192">
        <v>42146</v>
      </c>
      <c r="I230" s="38">
        <v>2744.1790700000001</v>
      </c>
      <c r="J230" s="7"/>
    </row>
    <row r="231" spans="5:10" ht="15">
      <c r="E231" s="38" t="s">
        <v>280</v>
      </c>
      <c r="F231" s="193">
        <v>1783.35</v>
      </c>
      <c r="H231" s="192">
        <v>42145</v>
      </c>
      <c r="I231" s="38">
        <v>2784.1229499999999</v>
      </c>
      <c r="J231" s="7"/>
    </row>
    <row r="232" spans="5:10" ht="15">
      <c r="E232" s="38" t="s">
        <v>281</v>
      </c>
      <c r="F232" s="193">
        <v>1783.35</v>
      </c>
      <c r="H232" s="192">
        <v>42144</v>
      </c>
      <c r="I232" s="38">
        <v>2748.3683599999999</v>
      </c>
      <c r="J232" s="7"/>
    </row>
    <row r="233" spans="5:10" ht="15">
      <c r="E233" s="38" t="s">
        <v>282</v>
      </c>
      <c r="F233" s="193">
        <v>1783.35</v>
      </c>
      <c r="H233" s="192">
        <v>42143</v>
      </c>
      <c r="I233" s="38">
        <v>2689.5278800000001</v>
      </c>
      <c r="J233" s="7"/>
    </row>
    <row r="234" spans="5:10" ht="15">
      <c r="E234" s="38" t="s">
        <v>283</v>
      </c>
      <c r="F234" s="193">
        <v>1783.35</v>
      </c>
      <c r="H234" s="192">
        <v>42142</v>
      </c>
      <c r="I234" s="38">
        <v>2746.6901600000001</v>
      </c>
      <c r="J234" s="7"/>
    </row>
    <row r="235" spans="5:10" ht="15">
      <c r="E235" s="38" t="s">
        <v>284</v>
      </c>
      <c r="F235" s="193">
        <v>1776.66</v>
      </c>
      <c r="H235" s="192">
        <v>42141</v>
      </c>
      <c r="I235" s="38">
        <v>2765.30114</v>
      </c>
      <c r="J235" s="7"/>
    </row>
    <row r="236" spans="5:10" ht="15">
      <c r="E236" s="38" t="s">
        <v>285</v>
      </c>
      <c r="F236" s="193">
        <v>1767.29</v>
      </c>
      <c r="H236" s="192">
        <v>42140</v>
      </c>
      <c r="I236" s="38">
        <v>2765.30114</v>
      </c>
      <c r="J236" s="7"/>
    </row>
    <row r="237" spans="5:10" ht="15">
      <c r="E237" s="38" t="s">
        <v>286</v>
      </c>
      <c r="F237" s="193">
        <v>1775.84</v>
      </c>
      <c r="H237" s="192">
        <v>42139</v>
      </c>
      <c r="I237" s="38">
        <v>2733.8155099999999</v>
      </c>
      <c r="J237" s="7"/>
    </row>
    <row r="238" spans="5:10" ht="15">
      <c r="E238" s="38" t="s">
        <v>287</v>
      </c>
      <c r="F238" s="193">
        <v>1779.05</v>
      </c>
      <c r="H238" s="192">
        <v>42138</v>
      </c>
      <c r="I238" s="38">
        <v>2706.0160599999999</v>
      </c>
      <c r="J238" s="7"/>
    </row>
    <row r="239" spans="5:10" ht="15">
      <c r="E239" s="38" t="s">
        <v>288</v>
      </c>
      <c r="F239" s="193">
        <v>1779.05</v>
      </c>
      <c r="H239" s="192">
        <v>42137</v>
      </c>
      <c r="I239" s="38">
        <v>2709.5806400000001</v>
      </c>
      <c r="J239" s="7"/>
    </row>
    <row r="240" spans="5:10" ht="15">
      <c r="E240" s="38" t="s">
        <v>289</v>
      </c>
      <c r="F240" s="193">
        <v>1779.05</v>
      </c>
      <c r="H240" s="192">
        <v>42136</v>
      </c>
      <c r="I240" s="38">
        <v>2678.38771</v>
      </c>
      <c r="J240" s="7"/>
    </row>
    <row r="241" spans="5:10" ht="15">
      <c r="E241" s="38" t="s">
        <v>290</v>
      </c>
      <c r="F241" s="193">
        <v>1779.86</v>
      </c>
      <c r="H241" s="192">
        <v>42135</v>
      </c>
      <c r="I241" s="38">
        <v>2632.4007900000001</v>
      </c>
      <c r="J241" s="7"/>
    </row>
    <row r="242" spans="5:10" ht="15">
      <c r="E242" s="38" t="s">
        <v>291</v>
      </c>
      <c r="F242" s="193">
        <v>1781.91</v>
      </c>
      <c r="H242" s="192">
        <v>42134</v>
      </c>
      <c r="I242" s="38">
        <v>2648.2166699999998</v>
      </c>
      <c r="J242" s="7"/>
    </row>
    <row r="243" spans="5:10" ht="15">
      <c r="E243" s="38" t="s">
        <v>292</v>
      </c>
      <c r="F243" s="193">
        <v>1791.61</v>
      </c>
      <c r="H243" s="192">
        <v>42133</v>
      </c>
      <c r="I243" s="38">
        <v>2648.2166699999998</v>
      </c>
      <c r="J243" s="7"/>
    </row>
    <row r="244" spans="5:10" ht="15">
      <c r="E244" s="38" t="s">
        <v>293</v>
      </c>
      <c r="F244" s="193">
        <v>1791.05</v>
      </c>
      <c r="H244" s="192">
        <v>42132</v>
      </c>
      <c r="I244" s="38">
        <v>2657.9206800000002</v>
      </c>
      <c r="J244" s="7"/>
    </row>
    <row r="245" spans="5:10" ht="15">
      <c r="E245" s="38" t="s">
        <v>294</v>
      </c>
      <c r="F245" s="193">
        <v>1794.02</v>
      </c>
      <c r="H245" s="192">
        <v>42131</v>
      </c>
      <c r="I245" s="38">
        <v>2660.4280199999998</v>
      </c>
      <c r="J245" s="7"/>
    </row>
    <row r="246" spans="5:10" ht="15">
      <c r="E246" s="38" t="s">
        <v>295</v>
      </c>
      <c r="F246" s="193">
        <v>1794.02</v>
      </c>
      <c r="H246" s="192">
        <v>42130</v>
      </c>
      <c r="I246" s="38">
        <v>2710.0012200000001</v>
      </c>
      <c r="J246" s="7"/>
    </row>
    <row r="247" spans="5:10" ht="15">
      <c r="E247" s="38" t="s">
        <v>296</v>
      </c>
      <c r="F247" s="193">
        <v>1794.02</v>
      </c>
      <c r="H247" s="192">
        <v>42129</v>
      </c>
      <c r="I247" s="38">
        <v>2694.1401900000001</v>
      </c>
      <c r="J247" s="7"/>
    </row>
    <row r="248" spans="5:10" ht="15">
      <c r="E248" s="38" t="s">
        <v>297</v>
      </c>
      <c r="F248" s="193">
        <v>1787.52</v>
      </c>
      <c r="H248" s="192">
        <v>42128</v>
      </c>
      <c r="I248" s="38">
        <v>2671.5943200000002</v>
      </c>
      <c r="J248" s="7"/>
    </row>
    <row r="249" spans="5:10" ht="15">
      <c r="E249" s="38" t="s">
        <v>298</v>
      </c>
      <c r="F249" s="193">
        <v>1783.66</v>
      </c>
      <c r="H249" s="192">
        <v>42127</v>
      </c>
      <c r="I249" s="38">
        <v>2686.1951600000002</v>
      </c>
      <c r="J249" s="7"/>
    </row>
    <row r="250" spans="5:10" ht="15">
      <c r="E250" s="192">
        <v>40552</v>
      </c>
      <c r="F250" s="193">
        <v>1780.26</v>
      </c>
      <c r="H250" s="192">
        <v>42126</v>
      </c>
      <c r="I250" s="38">
        <v>2686.1951600000002</v>
      </c>
      <c r="J250" s="7"/>
    </row>
    <row r="251" spans="5:10" ht="15">
      <c r="E251" s="192">
        <v>40583</v>
      </c>
      <c r="F251" s="193">
        <v>1778.51</v>
      </c>
      <c r="H251" s="192">
        <v>42125</v>
      </c>
      <c r="I251" s="38">
        <v>2686.1951600000002</v>
      </c>
      <c r="J251" s="7"/>
    </row>
    <row r="252" spans="5:10" ht="15">
      <c r="E252" s="192">
        <v>40611</v>
      </c>
      <c r="F252" s="193">
        <v>1782.8</v>
      </c>
      <c r="H252" s="192">
        <v>42124</v>
      </c>
      <c r="I252" s="38">
        <v>2675.9406300000001</v>
      </c>
      <c r="J252" s="7"/>
    </row>
    <row r="253" spans="5:10" ht="15">
      <c r="E253" s="192">
        <v>40642</v>
      </c>
      <c r="F253" s="193">
        <v>1782.8</v>
      </c>
      <c r="H253" s="192">
        <v>42123</v>
      </c>
      <c r="I253" s="38">
        <v>2668.6633000000002</v>
      </c>
      <c r="J253" s="7"/>
    </row>
    <row r="254" spans="5:10" ht="15">
      <c r="E254" s="192">
        <v>40672</v>
      </c>
      <c r="F254" s="193">
        <v>1782.8</v>
      </c>
      <c r="H254" s="192">
        <v>42122</v>
      </c>
      <c r="I254" s="38">
        <v>2657.3143500000001</v>
      </c>
      <c r="J254" s="7"/>
    </row>
    <row r="255" spans="5:10" ht="15">
      <c r="E255" s="192">
        <v>40703</v>
      </c>
      <c r="F255" s="193">
        <v>1782.8</v>
      </c>
      <c r="H255" s="192">
        <v>42121</v>
      </c>
      <c r="I255" s="38">
        <v>2678.6143699999998</v>
      </c>
      <c r="J255" s="7"/>
    </row>
    <row r="256" spans="5:10" ht="15">
      <c r="E256" s="192">
        <v>40733</v>
      </c>
      <c r="F256" s="193">
        <v>1791.89</v>
      </c>
      <c r="H256" s="192">
        <v>42120</v>
      </c>
      <c r="I256" s="38">
        <v>2674.18426</v>
      </c>
      <c r="J256" s="7"/>
    </row>
    <row r="257" spans="5:10" ht="15">
      <c r="E257" s="192">
        <v>40764</v>
      </c>
      <c r="F257" s="193">
        <v>1789.3</v>
      </c>
      <c r="H257" s="192">
        <v>42119</v>
      </c>
      <c r="I257" s="38">
        <v>2674.18426</v>
      </c>
      <c r="J257" s="7"/>
    </row>
    <row r="258" spans="5:10" ht="15">
      <c r="E258" s="192">
        <v>40795</v>
      </c>
      <c r="F258" s="193">
        <v>1789.9</v>
      </c>
      <c r="H258" s="192">
        <v>42118</v>
      </c>
      <c r="I258" s="38">
        <v>2685.0932299999999</v>
      </c>
      <c r="J258" s="7"/>
    </row>
    <row r="259" spans="5:10" ht="15">
      <c r="E259" s="192">
        <v>40825</v>
      </c>
      <c r="F259" s="193">
        <v>1796.58</v>
      </c>
      <c r="H259" s="192">
        <v>42117</v>
      </c>
      <c r="I259" s="38">
        <v>2687.9532800000002</v>
      </c>
      <c r="J259" s="7"/>
    </row>
    <row r="260" spans="5:10" ht="15">
      <c r="E260" s="192">
        <v>40856</v>
      </c>
      <c r="F260" s="193">
        <v>1796.58</v>
      </c>
      <c r="H260" s="192">
        <v>42116</v>
      </c>
      <c r="I260" s="38">
        <v>2647.7877699999999</v>
      </c>
      <c r="J260" s="7"/>
    </row>
    <row r="261" spans="5:10" ht="15">
      <c r="E261" s="192">
        <v>40886</v>
      </c>
      <c r="F261" s="193">
        <v>1796.58</v>
      </c>
      <c r="H261" s="192">
        <v>42115</v>
      </c>
      <c r="I261" s="38">
        <v>2671.4862400000002</v>
      </c>
      <c r="J261" s="7"/>
    </row>
    <row r="262" spans="5:10" ht="15">
      <c r="E262" s="38" t="s">
        <v>299</v>
      </c>
      <c r="F262" s="193">
        <v>1811.34</v>
      </c>
      <c r="H262" s="192">
        <v>42114</v>
      </c>
      <c r="I262" s="38">
        <v>2683.2584999999999</v>
      </c>
      <c r="J262" s="7"/>
    </row>
    <row r="263" spans="5:10" ht="15">
      <c r="E263" s="38" t="s">
        <v>300</v>
      </c>
      <c r="F263" s="193">
        <v>1813.42</v>
      </c>
      <c r="H263" s="192">
        <v>42113</v>
      </c>
      <c r="I263" s="38">
        <v>2688.2485200000001</v>
      </c>
      <c r="J263" s="7"/>
    </row>
    <row r="264" spans="5:10" ht="15">
      <c r="E264" s="38" t="s">
        <v>301</v>
      </c>
      <c r="F264" s="193">
        <v>1824.15</v>
      </c>
      <c r="H264" s="192">
        <v>42112</v>
      </c>
      <c r="I264" s="38">
        <v>2688.2485200000001</v>
      </c>
      <c r="J264" s="7"/>
    </row>
    <row r="265" spans="5:10" ht="15">
      <c r="E265" s="38" t="s">
        <v>302</v>
      </c>
      <c r="F265" s="193">
        <v>1822.04</v>
      </c>
      <c r="H265" s="192">
        <v>42111</v>
      </c>
      <c r="I265" s="38">
        <v>2687.0848799999999</v>
      </c>
      <c r="J265" s="7"/>
    </row>
    <row r="266" spans="5:10" ht="15">
      <c r="E266" s="38" t="s">
        <v>303</v>
      </c>
      <c r="F266" s="193">
        <v>1820.29</v>
      </c>
      <c r="H266" s="192">
        <v>42110</v>
      </c>
      <c r="I266" s="38">
        <v>2711.9273699999999</v>
      </c>
      <c r="J266" s="7"/>
    </row>
    <row r="267" spans="5:10" ht="15">
      <c r="E267" s="38" t="s">
        <v>304</v>
      </c>
      <c r="F267" s="193">
        <v>1820.29</v>
      </c>
      <c r="H267" s="192">
        <v>42109</v>
      </c>
      <c r="I267" s="38">
        <v>2706.1755499999999</v>
      </c>
      <c r="J267" s="7"/>
    </row>
    <row r="268" spans="5:10" ht="15">
      <c r="E268" s="38" t="s">
        <v>305</v>
      </c>
      <c r="F268" s="193">
        <v>1820.29</v>
      </c>
      <c r="H268" s="192">
        <v>42108</v>
      </c>
      <c r="I268" s="38">
        <v>2713.5475700000002</v>
      </c>
      <c r="J268" s="7"/>
    </row>
    <row r="269" spans="5:10" ht="15">
      <c r="E269" s="38" t="s">
        <v>306</v>
      </c>
      <c r="F269" s="193">
        <v>1843.26</v>
      </c>
      <c r="H269" s="192">
        <v>42107</v>
      </c>
      <c r="I269" s="38">
        <v>2660.1255799999999</v>
      </c>
      <c r="J269" s="7"/>
    </row>
    <row r="270" spans="5:10" ht="15">
      <c r="E270" s="38" t="s">
        <v>307</v>
      </c>
      <c r="F270" s="193">
        <v>1854.96</v>
      </c>
      <c r="H270" s="192">
        <v>42106</v>
      </c>
      <c r="I270" s="38">
        <v>2673.7124100000001</v>
      </c>
      <c r="J270" s="7"/>
    </row>
    <row r="271" spans="5:10" ht="15">
      <c r="E271" s="38" t="s">
        <v>308</v>
      </c>
      <c r="F271" s="193">
        <v>1882.23</v>
      </c>
      <c r="H271" s="192">
        <v>42105</v>
      </c>
      <c r="I271" s="38">
        <v>2673.7124100000001</v>
      </c>
      <c r="J271" s="7"/>
    </row>
    <row r="272" spans="5:10" ht="15">
      <c r="E272" s="38" t="s">
        <v>309</v>
      </c>
      <c r="F272" s="193">
        <v>1915.63</v>
      </c>
      <c r="H272" s="192">
        <v>42104</v>
      </c>
      <c r="I272" s="38">
        <v>2651.0673400000001</v>
      </c>
      <c r="J272" s="7"/>
    </row>
    <row r="273" spans="5:10" ht="15">
      <c r="E273" s="38" t="s">
        <v>310</v>
      </c>
      <c r="F273" s="193">
        <v>1902.45</v>
      </c>
      <c r="H273" s="192">
        <v>42103</v>
      </c>
      <c r="I273" s="38">
        <v>2659.7830199999999</v>
      </c>
      <c r="J273" s="7"/>
    </row>
    <row r="274" spans="5:10" ht="15">
      <c r="E274" s="38" t="s">
        <v>311</v>
      </c>
      <c r="F274" s="193">
        <v>1902.45</v>
      </c>
      <c r="H274" s="192">
        <v>42102</v>
      </c>
      <c r="I274" s="38">
        <v>2717.3536600000002</v>
      </c>
      <c r="J274" s="7"/>
    </row>
    <row r="275" spans="5:10" ht="15">
      <c r="E275" s="38" t="s">
        <v>312</v>
      </c>
      <c r="F275" s="193">
        <v>1902.45</v>
      </c>
      <c r="H275" s="192">
        <v>42101</v>
      </c>
      <c r="I275" s="38">
        <v>2739.7892000000002</v>
      </c>
      <c r="J275" s="7"/>
    </row>
    <row r="276" spans="5:10" ht="15">
      <c r="E276" s="38" t="s">
        <v>313</v>
      </c>
      <c r="F276" s="193">
        <v>1903.31</v>
      </c>
      <c r="H276" s="192">
        <v>42100</v>
      </c>
      <c r="I276" s="38">
        <v>2842.6819700000001</v>
      </c>
      <c r="J276" s="7"/>
    </row>
    <row r="277" spans="5:10" ht="15">
      <c r="E277" s="38" t="s">
        <v>314</v>
      </c>
      <c r="F277" s="193">
        <v>1887.38</v>
      </c>
      <c r="H277" s="192">
        <v>42099</v>
      </c>
      <c r="I277" s="38">
        <v>2803.7781799999998</v>
      </c>
      <c r="J277" s="7"/>
    </row>
    <row r="278" spans="5:10" ht="15">
      <c r="E278" s="38" t="s">
        <v>315</v>
      </c>
      <c r="F278" s="193">
        <v>1907.75</v>
      </c>
      <c r="H278" s="192">
        <v>42098</v>
      </c>
      <c r="I278" s="38">
        <v>2803.7781799999998</v>
      </c>
      <c r="J278" s="7"/>
    </row>
    <row r="279" spans="5:10" ht="15">
      <c r="E279" s="38" t="s">
        <v>316</v>
      </c>
      <c r="F279" s="193">
        <v>1915.1</v>
      </c>
      <c r="H279" s="192">
        <v>42097</v>
      </c>
      <c r="I279" s="38">
        <v>2803.7781799999998</v>
      </c>
      <c r="J279" s="7"/>
    </row>
    <row r="280" spans="5:10" ht="15">
      <c r="E280" s="192">
        <v>40553</v>
      </c>
      <c r="F280" s="193">
        <v>1929.01</v>
      </c>
      <c r="H280" s="192">
        <v>42096</v>
      </c>
      <c r="I280" s="38">
        <v>2803.7781799999998</v>
      </c>
      <c r="J280" s="7"/>
    </row>
    <row r="281" spans="5:10" ht="15">
      <c r="E281" s="192">
        <v>40584</v>
      </c>
      <c r="F281" s="193">
        <v>1929.01</v>
      </c>
      <c r="H281" s="192">
        <v>42095</v>
      </c>
      <c r="I281" s="38">
        <v>2795.3156899999999</v>
      </c>
      <c r="J281" s="7"/>
    </row>
    <row r="282" spans="5:10" ht="15">
      <c r="E282" s="192">
        <v>40612</v>
      </c>
      <c r="F282" s="193">
        <v>1929.01</v>
      </c>
      <c r="H282" s="192">
        <v>42094</v>
      </c>
      <c r="I282" s="38">
        <v>2766.6777000000002</v>
      </c>
      <c r="J282" s="7"/>
    </row>
    <row r="283" spans="5:10" ht="15">
      <c r="E283" s="192">
        <v>40643</v>
      </c>
      <c r="F283" s="193">
        <v>1943.8</v>
      </c>
      <c r="H283" s="192">
        <v>42093</v>
      </c>
      <c r="I283" s="38">
        <v>2769.06855</v>
      </c>
      <c r="J283" s="7"/>
    </row>
    <row r="284" spans="5:10" ht="15">
      <c r="E284" s="192">
        <v>40673</v>
      </c>
      <c r="F284" s="193">
        <v>1972.76</v>
      </c>
      <c r="H284" s="192">
        <v>42092</v>
      </c>
      <c r="I284" s="38">
        <v>2784.5374900000002</v>
      </c>
      <c r="J284" s="7"/>
    </row>
    <row r="285" spans="5:10" ht="15">
      <c r="E285" s="192">
        <v>40704</v>
      </c>
      <c r="F285" s="193">
        <v>1967.56</v>
      </c>
      <c r="H285" s="192">
        <v>42091</v>
      </c>
      <c r="I285" s="38">
        <v>2784.5374900000002</v>
      </c>
      <c r="J285" s="7"/>
    </row>
    <row r="286" spans="5:10" ht="15">
      <c r="E286" s="192">
        <v>40734</v>
      </c>
      <c r="F286" s="193">
        <v>1952.09</v>
      </c>
      <c r="H286" s="192">
        <v>42090</v>
      </c>
      <c r="I286" s="38">
        <v>2778.4932699999999</v>
      </c>
      <c r="J286" s="7"/>
    </row>
    <row r="287" spans="5:10" ht="15">
      <c r="E287" s="192">
        <v>40765</v>
      </c>
      <c r="F287" s="193">
        <v>1931.64</v>
      </c>
      <c r="H287" s="192">
        <v>42089</v>
      </c>
      <c r="I287" s="38">
        <v>2768.4402700000001</v>
      </c>
      <c r="J287" s="7"/>
    </row>
    <row r="288" spans="5:10" ht="15">
      <c r="E288" s="192">
        <v>40796</v>
      </c>
      <c r="F288" s="193">
        <v>1931.64</v>
      </c>
      <c r="H288" s="192">
        <v>42088</v>
      </c>
      <c r="I288" s="38">
        <v>2776.3105099999998</v>
      </c>
      <c r="J288" s="7"/>
    </row>
    <row r="289" spans="5:10" ht="15">
      <c r="E289" s="192">
        <v>40826</v>
      </c>
      <c r="F289" s="193">
        <v>1931.64</v>
      </c>
      <c r="H289" s="192">
        <v>42087</v>
      </c>
      <c r="I289" s="38">
        <v>2822.2859100000001</v>
      </c>
      <c r="J289" s="7"/>
    </row>
    <row r="290" spans="5:10" ht="15">
      <c r="E290" s="192">
        <v>40857</v>
      </c>
      <c r="F290" s="193">
        <v>1931.64</v>
      </c>
      <c r="H290" s="192">
        <v>42086</v>
      </c>
      <c r="I290" s="38">
        <v>2827.4613300000001</v>
      </c>
      <c r="J290" s="7"/>
    </row>
    <row r="291" spans="5:10" ht="15">
      <c r="E291" s="192">
        <v>40887</v>
      </c>
      <c r="F291" s="193">
        <v>1913.6</v>
      </c>
      <c r="H291" s="192">
        <v>42085</v>
      </c>
      <c r="I291" s="38">
        <v>2793.3035599999998</v>
      </c>
      <c r="J291" s="7"/>
    </row>
    <row r="292" spans="5:10" ht="15">
      <c r="E292" s="38" t="s">
        <v>317</v>
      </c>
      <c r="F292" s="193">
        <v>1896.72</v>
      </c>
      <c r="H292" s="192">
        <v>42084</v>
      </c>
      <c r="I292" s="38">
        <v>2793.3035599999998</v>
      </c>
      <c r="J292" s="7"/>
    </row>
    <row r="293" spans="5:10" ht="15">
      <c r="E293" s="38" t="s">
        <v>318</v>
      </c>
      <c r="F293" s="193">
        <v>1909.12</v>
      </c>
      <c r="H293" s="192">
        <v>42083</v>
      </c>
      <c r="I293" s="38">
        <v>2821.0130399999998</v>
      </c>
      <c r="J293" s="7"/>
    </row>
    <row r="294" spans="5:10" ht="15">
      <c r="E294" s="38" t="s">
        <v>319</v>
      </c>
      <c r="F294" s="193">
        <v>1895.33</v>
      </c>
      <c r="H294" s="192">
        <v>42082</v>
      </c>
      <c r="I294" s="38">
        <v>2816.8103999999998</v>
      </c>
      <c r="J294" s="7"/>
    </row>
    <row r="295" spans="5:10" ht="15">
      <c r="E295" s="38" t="s">
        <v>320</v>
      </c>
      <c r="F295" s="193">
        <v>1895.33</v>
      </c>
      <c r="H295" s="192">
        <v>42081</v>
      </c>
      <c r="I295" s="38">
        <v>2850.2973699999998</v>
      </c>
      <c r="J295" s="7"/>
    </row>
    <row r="296" spans="5:10" ht="15">
      <c r="E296" s="38" t="s">
        <v>321</v>
      </c>
      <c r="F296" s="193">
        <v>1895.33</v>
      </c>
      <c r="H296" s="192">
        <v>42080</v>
      </c>
      <c r="I296" s="38">
        <v>2836.7885900000001</v>
      </c>
      <c r="J296" s="7"/>
    </row>
    <row r="297" spans="5:10" ht="15">
      <c r="E297" s="38" t="s">
        <v>322</v>
      </c>
      <c r="F297" s="193">
        <v>1895.33</v>
      </c>
      <c r="H297" s="192">
        <v>42079</v>
      </c>
      <c r="I297" s="38">
        <v>2815.48893</v>
      </c>
      <c r="J297" s="7"/>
    </row>
    <row r="298" spans="5:10" ht="15">
      <c r="E298" s="38" t="s">
        <v>323</v>
      </c>
      <c r="F298" s="193">
        <v>1902.47</v>
      </c>
      <c r="H298" s="192">
        <v>42078</v>
      </c>
      <c r="I298" s="38">
        <v>2800.3182700000002</v>
      </c>
      <c r="J298" s="7"/>
    </row>
    <row r="299" spans="5:10" ht="15">
      <c r="E299" s="38" t="s">
        <v>324</v>
      </c>
      <c r="F299" s="193">
        <v>1900.1</v>
      </c>
      <c r="H299" s="192">
        <v>42077</v>
      </c>
      <c r="I299" s="38">
        <v>2800.3182700000002</v>
      </c>
      <c r="J299" s="7"/>
    </row>
    <row r="300" spans="5:10" ht="15">
      <c r="E300" s="38" t="s">
        <v>325</v>
      </c>
      <c r="F300" s="193">
        <v>1905.95</v>
      </c>
      <c r="H300" s="192">
        <v>42076</v>
      </c>
      <c r="I300" s="38">
        <v>2746.1956700000001</v>
      </c>
      <c r="J300" s="7"/>
    </row>
    <row r="301" spans="5:10" ht="15">
      <c r="E301" s="38" t="s">
        <v>326</v>
      </c>
      <c r="F301" s="193">
        <v>1897.45</v>
      </c>
      <c r="H301" s="192">
        <v>42075</v>
      </c>
      <c r="I301" s="38">
        <v>2796.0145200000002</v>
      </c>
      <c r="J301" s="7"/>
    </row>
    <row r="302" spans="5:10" ht="15">
      <c r="E302" s="38" t="s">
        <v>327</v>
      </c>
      <c r="F302" s="193">
        <v>1897.45</v>
      </c>
      <c r="H302" s="192">
        <v>42074</v>
      </c>
      <c r="I302" s="38">
        <v>2769.5013600000002</v>
      </c>
      <c r="J302" s="7"/>
    </row>
    <row r="303" spans="5:10" ht="15">
      <c r="E303" s="38" t="s">
        <v>328</v>
      </c>
      <c r="F303" s="193">
        <v>1897.45</v>
      </c>
      <c r="H303" s="192">
        <v>42073</v>
      </c>
      <c r="I303" s="38">
        <v>2776.30485</v>
      </c>
      <c r="J303" s="7"/>
    </row>
    <row r="304" spans="5:10" ht="15">
      <c r="E304" s="38" t="s">
        <v>329</v>
      </c>
      <c r="F304" s="193">
        <v>1878.78</v>
      </c>
      <c r="H304" s="192">
        <v>42072</v>
      </c>
      <c r="I304" s="38">
        <v>2782.6606099999999</v>
      </c>
      <c r="J304" s="7"/>
    </row>
    <row r="305" spans="5:10" ht="15">
      <c r="E305" s="38" t="s">
        <v>330</v>
      </c>
      <c r="F305" s="193">
        <v>1875.55</v>
      </c>
      <c r="H305" s="192">
        <v>42071</v>
      </c>
      <c r="I305" s="38">
        <v>2786.6372999999999</v>
      </c>
      <c r="J305" s="7"/>
    </row>
    <row r="306" spans="5:10" ht="15">
      <c r="E306" s="38" t="s">
        <v>331</v>
      </c>
      <c r="F306" s="193">
        <v>1878.1</v>
      </c>
      <c r="H306" s="192">
        <v>42070</v>
      </c>
      <c r="I306" s="38">
        <v>2786.6372999999999</v>
      </c>
      <c r="J306" s="7"/>
    </row>
    <row r="307" spans="5:10" ht="15">
      <c r="E307" s="38" t="s">
        <v>332</v>
      </c>
      <c r="F307" s="193">
        <v>1862.84</v>
      </c>
      <c r="H307" s="192">
        <v>42069</v>
      </c>
      <c r="I307" s="38">
        <v>2762.5899399999998</v>
      </c>
      <c r="J307" s="7"/>
    </row>
    <row r="308" spans="5:10" ht="15">
      <c r="E308" s="38" t="s">
        <v>333</v>
      </c>
      <c r="F308" s="193">
        <v>1863.06</v>
      </c>
      <c r="H308" s="192">
        <v>42068</v>
      </c>
      <c r="I308" s="38">
        <v>2830.0594099999998</v>
      </c>
      <c r="J308" s="7"/>
    </row>
    <row r="309" spans="5:10" ht="15">
      <c r="E309" s="38" t="s">
        <v>334</v>
      </c>
      <c r="F309" s="193">
        <v>1863.06</v>
      </c>
      <c r="H309" s="192">
        <v>42067</v>
      </c>
      <c r="I309" s="38">
        <v>2827.96254</v>
      </c>
      <c r="J309" s="7"/>
    </row>
    <row r="310" spans="5:10" ht="15">
      <c r="E310" s="38" t="s">
        <v>335</v>
      </c>
      <c r="F310" s="193">
        <v>1863.06</v>
      </c>
      <c r="H310" s="192">
        <v>42066</v>
      </c>
      <c r="I310" s="38">
        <v>2820.7644500000001</v>
      </c>
      <c r="J310" s="7"/>
    </row>
    <row r="311" spans="5:10" ht="15">
      <c r="E311" s="192">
        <v>40554</v>
      </c>
      <c r="F311" s="193">
        <v>1871.49</v>
      </c>
      <c r="H311" s="192">
        <v>42065</v>
      </c>
      <c r="I311" s="38">
        <v>2795.50515</v>
      </c>
      <c r="J311" s="7"/>
    </row>
    <row r="312" spans="5:10" ht="15">
      <c r="E312" s="192">
        <v>40585</v>
      </c>
      <c r="F312" s="193">
        <v>1891.38</v>
      </c>
      <c r="H312" s="192">
        <v>42064</v>
      </c>
      <c r="I312" s="38">
        <v>2800.74883</v>
      </c>
      <c r="J312" s="7"/>
    </row>
    <row r="313" spans="5:10" ht="15">
      <c r="E313" s="192">
        <v>40613</v>
      </c>
      <c r="F313" s="193">
        <v>1889.66</v>
      </c>
      <c r="H313" s="192">
        <v>42063</v>
      </c>
      <c r="I313" s="38">
        <v>2800.74883</v>
      </c>
      <c r="J313" s="7"/>
    </row>
    <row r="314" spans="5:10" ht="15">
      <c r="E314" s="192">
        <v>40644</v>
      </c>
      <c r="F314" s="193">
        <v>1905.38</v>
      </c>
      <c r="H314" s="192">
        <v>42062</v>
      </c>
      <c r="I314" s="38">
        <v>2786.8291599999998</v>
      </c>
      <c r="J314" s="7"/>
    </row>
    <row r="315" spans="5:10" ht="15">
      <c r="E315" s="192">
        <v>40674</v>
      </c>
      <c r="F315" s="193">
        <v>1915.72</v>
      </c>
      <c r="H315" s="192">
        <v>42061</v>
      </c>
      <c r="I315" s="38">
        <v>2791.4998999999998</v>
      </c>
      <c r="J315" s="7"/>
    </row>
    <row r="316" spans="5:10" ht="15">
      <c r="E316" s="192">
        <v>40705</v>
      </c>
      <c r="F316" s="193">
        <v>1915.72</v>
      </c>
      <c r="H316" s="192">
        <v>42060</v>
      </c>
      <c r="I316" s="38">
        <v>2840.0450900000001</v>
      </c>
      <c r="J316" s="7"/>
    </row>
    <row r="317" spans="5:10" ht="15">
      <c r="E317" s="192">
        <v>40735</v>
      </c>
      <c r="F317" s="193">
        <v>1915.72</v>
      </c>
      <c r="H317" s="192">
        <v>42059</v>
      </c>
      <c r="I317" s="38">
        <v>2822.6976</v>
      </c>
      <c r="J317" s="7"/>
    </row>
    <row r="318" spans="5:10" ht="15">
      <c r="E318" s="192">
        <v>40766</v>
      </c>
      <c r="F318" s="193">
        <v>1915.72</v>
      </c>
      <c r="H318" s="192">
        <v>42058</v>
      </c>
      <c r="I318" s="38">
        <v>2788.1428900000001</v>
      </c>
      <c r="J318" s="7"/>
    </row>
    <row r="319" spans="5:10" ht="15.75" customHeight="1">
      <c r="E319" s="192">
        <v>40797</v>
      </c>
      <c r="F319" s="193">
        <v>1908.71</v>
      </c>
      <c r="H319" s="192">
        <v>42057</v>
      </c>
      <c r="I319" s="38">
        <v>2791.5806499999999</v>
      </c>
      <c r="J319" s="7"/>
    </row>
    <row r="320" spans="5:10" ht="15">
      <c r="E320" s="192">
        <v>40827</v>
      </c>
      <c r="F320" s="193">
        <v>1917.69</v>
      </c>
      <c r="H320" s="192">
        <v>42056</v>
      </c>
      <c r="I320" s="38">
        <v>2791.5806499999999</v>
      </c>
      <c r="J320" s="7"/>
    </row>
    <row r="321" spans="5:10" ht="12" customHeight="1">
      <c r="E321" s="192">
        <v>40858</v>
      </c>
      <c r="F321" s="193">
        <v>1913.65</v>
      </c>
      <c r="H321" s="192">
        <v>42055</v>
      </c>
      <c r="I321" s="38">
        <v>2779.78015</v>
      </c>
      <c r="J321" s="7"/>
    </row>
    <row r="322" spans="5:10" ht="15">
      <c r="E322" s="192">
        <v>40888</v>
      </c>
      <c r="F322" s="193">
        <v>1913.65</v>
      </c>
      <c r="H322" s="192">
        <v>42054</v>
      </c>
      <c r="I322" s="38">
        <v>2767.5611800000001</v>
      </c>
      <c r="J322" s="7"/>
    </row>
    <row r="323" spans="5:10" ht="12" customHeight="1">
      <c r="E323" s="38" t="s">
        <v>336</v>
      </c>
      <c r="F323" s="193">
        <v>1913.65</v>
      </c>
      <c r="H323" s="192">
        <v>42053</v>
      </c>
      <c r="I323" s="38">
        <v>2745.35878</v>
      </c>
      <c r="J323" s="7"/>
    </row>
    <row r="324" spans="5:10" ht="15">
      <c r="E324" s="38" t="s">
        <v>337</v>
      </c>
      <c r="F324" s="193">
        <v>1913.65</v>
      </c>
      <c r="H324" s="192">
        <v>42052</v>
      </c>
      <c r="I324" s="38">
        <v>2708.6645800000001</v>
      </c>
      <c r="J324" s="7"/>
    </row>
    <row r="325" spans="5:10" ht="15">
      <c r="E325" s="38" t="s">
        <v>338</v>
      </c>
      <c r="F325" s="193">
        <v>1913.65</v>
      </c>
      <c r="H325" s="192">
        <v>42051</v>
      </c>
      <c r="I325" s="38">
        <v>2709.9715000000001</v>
      </c>
      <c r="J325" s="7"/>
    </row>
    <row r="326" spans="5:10" ht="15">
      <c r="E326" s="38" t="s">
        <v>339</v>
      </c>
      <c r="F326" s="193">
        <v>1915.41</v>
      </c>
      <c r="H326" s="192">
        <v>42050</v>
      </c>
      <c r="I326" s="38">
        <v>2709.4962599999999</v>
      </c>
      <c r="J326" s="7"/>
    </row>
    <row r="327" spans="5:10" ht="15">
      <c r="E327" s="38" t="s">
        <v>340</v>
      </c>
      <c r="F327" s="193">
        <v>1912.2</v>
      </c>
      <c r="H327" s="192">
        <v>42049</v>
      </c>
      <c r="I327" s="38">
        <v>2709.4962599999999</v>
      </c>
      <c r="J327" s="7"/>
    </row>
    <row r="328" spans="5:10" ht="15">
      <c r="E328" s="38" t="s">
        <v>341</v>
      </c>
      <c r="F328" s="193">
        <v>1910.83</v>
      </c>
      <c r="H328" s="192">
        <v>42048</v>
      </c>
      <c r="I328" s="38">
        <v>2737.7744600000001</v>
      </c>
      <c r="J328" s="7"/>
    </row>
    <row r="329" spans="5:10" ht="15">
      <c r="E329" s="38" t="s">
        <v>342</v>
      </c>
      <c r="F329" s="193">
        <v>1917.45</v>
      </c>
      <c r="H329" s="192">
        <v>42047</v>
      </c>
      <c r="I329" s="38">
        <v>2748.2897200000002</v>
      </c>
      <c r="J329" s="7"/>
    </row>
    <row r="330" spans="5:10" ht="15">
      <c r="E330" s="38" t="s">
        <v>343</v>
      </c>
      <c r="F330" s="193">
        <v>1917.45</v>
      </c>
      <c r="H330" s="192">
        <v>42046</v>
      </c>
      <c r="I330" s="38">
        <v>2691.3640599999999</v>
      </c>
      <c r="J330" s="7"/>
    </row>
    <row r="331" spans="5:10" ht="15">
      <c r="E331" s="38" t="s">
        <v>344</v>
      </c>
      <c r="F331" s="193">
        <v>1917.45</v>
      </c>
      <c r="H331" s="192">
        <v>42045</v>
      </c>
      <c r="I331" s="38">
        <v>2685.27144</v>
      </c>
      <c r="J331" s="7"/>
    </row>
    <row r="332" spans="5:10" ht="15">
      <c r="E332" s="38" t="s">
        <v>345</v>
      </c>
      <c r="F332" s="193">
        <v>1928.47</v>
      </c>
      <c r="H332" s="192">
        <v>42044</v>
      </c>
      <c r="I332" s="38">
        <v>2703.2447000000002</v>
      </c>
      <c r="J332" s="7"/>
    </row>
    <row r="333" spans="5:10" ht="15">
      <c r="E333" s="38" t="s">
        <v>346</v>
      </c>
      <c r="F333" s="193">
        <v>1925.39</v>
      </c>
      <c r="H333" s="192">
        <v>42043</v>
      </c>
      <c r="I333" s="38">
        <v>2705.3909800000001</v>
      </c>
      <c r="J333" s="7"/>
    </row>
    <row r="334" spans="5:10" ht="15">
      <c r="E334" s="38" t="s">
        <v>347</v>
      </c>
      <c r="F334" s="193">
        <v>1932.63</v>
      </c>
      <c r="H334" s="192">
        <v>42042</v>
      </c>
      <c r="I334" s="38">
        <v>2705.3909800000001</v>
      </c>
      <c r="J334" s="7"/>
    </row>
    <row r="335" spans="5:10" ht="15">
      <c r="E335" s="38" t="s">
        <v>348</v>
      </c>
      <c r="F335" s="193">
        <v>1932.63</v>
      </c>
      <c r="H335" s="192">
        <v>42041</v>
      </c>
      <c r="I335" s="38">
        <v>2705.13006</v>
      </c>
      <c r="J335" s="7"/>
    </row>
    <row r="336" spans="5:10" ht="15">
      <c r="E336" s="38" t="s">
        <v>349</v>
      </c>
      <c r="F336" s="193">
        <v>1948.48</v>
      </c>
      <c r="H336" s="192">
        <v>42040</v>
      </c>
      <c r="I336" s="38">
        <v>2722.6422299999999</v>
      </c>
      <c r="J336" s="7"/>
    </row>
    <row r="337" spans="5:10" ht="15">
      <c r="E337" s="38" t="s">
        <v>350</v>
      </c>
      <c r="F337" s="193">
        <v>1948.48</v>
      </c>
      <c r="H337" s="192">
        <v>42039</v>
      </c>
      <c r="I337" s="38">
        <v>2712.9988600000001</v>
      </c>
      <c r="J337" s="7"/>
    </row>
    <row r="338" spans="5:10" ht="15">
      <c r="E338" s="38" t="s">
        <v>351</v>
      </c>
      <c r="F338" s="193">
        <v>1948.48</v>
      </c>
      <c r="H338" s="192">
        <v>42038</v>
      </c>
      <c r="I338" s="38">
        <v>2755.98596</v>
      </c>
      <c r="J338" s="7"/>
    </row>
    <row r="339" spans="5:10" ht="15">
      <c r="E339" s="38" t="s">
        <v>352</v>
      </c>
      <c r="F339" s="193">
        <v>1946.28</v>
      </c>
      <c r="H339" s="192">
        <v>42037</v>
      </c>
      <c r="I339" s="38">
        <v>2769.0617900000002</v>
      </c>
      <c r="J339" s="7"/>
    </row>
    <row r="340" spans="5:10" ht="15">
      <c r="E340" s="38" t="s">
        <v>353</v>
      </c>
      <c r="F340" s="193">
        <v>1967.18</v>
      </c>
      <c r="H340" s="192">
        <v>42036</v>
      </c>
      <c r="I340" s="38">
        <v>2754.6592999999998</v>
      </c>
      <c r="J340" s="7"/>
    </row>
    <row r="341" spans="5:10" ht="15">
      <c r="E341" s="192">
        <v>40555</v>
      </c>
      <c r="F341" s="193">
        <v>1948.51</v>
      </c>
      <c r="H341" s="192">
        <v>42035</v>
      </c>
      <c r="I341" s="38">
        <v>2754.6592999999998</v>
      </c>
      <c r="J341" s="7"/>
    </row>
    <row r="342" spans="5:10" ht="15">
      <c r="E342" s="192">
        <v>40586</v>
      </c>
      <c r="F342" s="193">
        <v>1949.56</v>
      </c>
      <c r="H342" s="192">
        <v>42034</v>
      </c>
      <c r="I342" s="38">
        <v>2705.2896099999998</v>
      </c>
      <c r="J342" s="7"/>
    </row>
    <row r="343" spans="5:10" ht="15">
      <c r="E343" s="192">
        <v>40614</v>
      </c>
      <c r="F343" s="193">
        <v>1938.83</v>
      </c>
      <c r="H343" s="192">
        <v>42033</v>
      </c>
      <c r="I343" s="38">
        <v>2678.5118000000002</v>
      </c>
      <c r="J343" s="7"/>
    </row>
    <row r="344" spans="5:10" ht="15">
      <c r="E344" s="192">
        <v>40645</v>
      </c>
      <c r="F344" s="193">
        <v>1938.83</v>
      </c>
      <c r="H344" s="192">
        <v>42032</v>
      </c>
      <c r="I344" s="38">
        <v>2700.4168500000001</v>
      </c>
      <c r="J344" s="7"/>
    </row>
    <row r="345" spans="5:10" ht="15">
      <c r="E345" s="192">
        <v>40675</v>
      </c>
      <c r="F345" s="193">
        <v>1938.83</v>
      </c>
      <c r="H345" s="192">
        <v>42031</v>
      </c>
      <c r="I345" s="38">
        <v>2720.4785099999999</v>
      </c>
      <c r="J345" s="7"/>
    </row>
    <row r="346" spans="5:10" ht="15">
      <c r="E346" s="192">
        <v>40706</v>
      </c>
      <c r="F346" s="193">
        <v>1936.29</v>
      </c>
      <c r="H346" s="192">
        <v>42030</v>
      </c>
      <c r="I346" s="38">
        <v>2686.2444</v>
      </c>
      <c r="J346" s="7"/>
    </row>
    <row r="347" spans="5:10" ht="15">
      <c r="E347" s="192">
        <v>40736</v>
      </c>
      <c r="F347" s="193">
        <v>1936.11</v>
      </c>
      <c r="H347" s="192">
        <v>42029</v>
      </c>
      <c r="I347" s="38">
        <v>2684.6931800000002</v>
      </c>
      <c r="J347" s="7"/>
    </row>
    <row r="348" spans="5:10" ht="15">
      <c r="E348" s="192">
        <v>40767</v>
      </c>
      <c r="F348" s="193">
        <v>1930.57</v>
      </c>
      <c r="H348" s="192">
        <v>42028</v>
      </c>
      <c r="I348" s="38">
        <v>2684.6931800000002</v>
      </c>
      <c r="J348" s="7"/>
    </row>
    <row r="349" spans="5:10" ht="15">
      <c r="E349" s="192">
        <v>40798</v>
      </c>
      <c r="F349" s="193">
        <v>1930.57</v>
      </c>
      <c r="H349" s="192">
        <v>42027</v>
      </c>
      <c r="I349" s="38">
        <v>2666.9752100000001</v>
      </c>
      <c r="J349" s="7"/>
    </row>
    <row r="350" spans="5:10" ht="15">
      <c r="E350" s="192">
        <v>40828</v>
      </c>
      <c r="F350" s="193">
        <v>1927.1</v>
      </c>
      <c r="H350" s="192">
        <v>42026</v>
      </c>
      <c r="I350" s="38">
        <v>2696.0521399999998</v>
      </c>
      <c r="J350" s="7"/>
    </row>
    <row r="351" spans="5:10" ht="15">
      <c r="E351" s="192">
        <v>40859</v>
      </c>
      <c r="F351" s="193">
        <v>1927.1</v>
      </c>
      <c r="H351" s="192">
        <v>42025</v>
      </c>
      <c r="I351" s="38">
        <v>2749.9862600000001</v>
      </c>
      <c r="J351" s="7"/>
    </row>
    <row r="352" spans="5:10" ht="15">
      <c r="E352" s="192">
        <v>40889</v>
      </c>
      <c r="F352" s="193">
        <v>1927.1</v>
      </c>
      <c r="H352" s="192">
        <v>42024</v>
      </c>
      <c r="I352" s="38">
        <v>2758.7798499999999</v>
      </c>
      <c r="J352" s="7"/>
    </row>
    <row r="353" spans="5:10" ht="15">
      <c r="E353" s="38" t="s">
        <v>354</v>
      </c>
      <c r="F353" s="193">
        <v>1932.3</v>
      </c>
      <c r="H353" s="192">
        <v>42023</v>
      </c>
      <c r="I353" s="38">
        <v>2772.84492</v>
      </c>
      <c r="J353" s="7"/>
    </row>
    <row r="354" spans="5:10" ht="15">
      <c r="E354" s="38" t="s">
        <v>355</v>
      </c>
      <c r="F354" s="193">
        <v>1929.01</v>
      </c>
      <c r="H354" s="192">
        <v>42022</v>
      </c>
      <c r="I354" s="38">
        <v>2740.9005200000001</v>
      </c>
      <c r="J354" s="7"/>
    </row>
    <row r="355" spans="5:10" ht="15">
      <c r="E355" s="38" t="s">
        <v>356</v>
      </c>
      <c r="F355" s="193">
        <v>1937.6</v>
      </c>
      <c r="H355" s="192">
        <v>42021</v>
      </c>
      <c r="I355" s="38">
        <v>2740.9005200000001</v>
      </c>
      <c r="J355" s="7"/>
    </row>
    <row r="356" spans="5:10" ht="15">
      <c r="E356" s="38" t="s">
        <v>357</v>
      </c>
      <c r="F356" s="193">
        <v>1935.96</v>
      </c>
      <c r="H356" s="192">
        <v>42020</v>
      </c>
      <c r="I356" s="38">
        <v>2758.1467699999998</v>
      </c>
      <c r="J356" s="7"/>
    </row>
    <row r="357" spans="5:10" ht="15">
      <c r="E357" s="38" t="s">
        <v>358</v>
      </c>
      <c r="F357" s="193">
        <v>1935.64</v>
      </c>
      <c r="H357" s="192">
        <v>42019</v>
      </c>
      <c r="I357" s="38">
        <v>2825.9479099999999</v>
      </c>
      <c r="J357" s="7"/>
    </row>
    <row r="358" spans="5:10" ht="15">
      <c r="E358" s="38" t="s">
        <v>359</v>
      </c>
      <c r="F358" s="193">
        <v>1935.64</v>
      </c>
      <c r="H358" s="192">
        <v>42018</v>
      </c>
      <c r="I358" s="38">
        <v>2878.54286</v>
      </c>
      <c r="J358" s="7"/>
    </row>
    <row r="359" spans="5:10" ht="15">
      <c r="E359" s="38" t="s">
        <v>360</v>
      </c>
      <c r="F359" s="193">
        <v>1935.64</v>
      </c>
      <c r="H359" s="192">
        <v>42017</v>
      </c>
      <c r="I359" s="38">
        <v>2835.4653899999998</v>
      </c>
      <c r="J359" s="7"/>
    </row>
    <row r="360" spans="5:10" ht="15">
      <c r="E360" s="38" t="s">
        <v>361</v>
      </c>
      <c r="F360" s="193">
        <v>1939.39</v>
      </c>
      <c r="H360" s="192">
        <v>42016</v>
      </c>
      <c r="I360" s="38">
        <v>2844.2498799999998</v>
      </c>
      <c r="J360" s="7"/>
    </row>
    <row r="361" spans="5:10" ht="15">
      <c r="E361" s="38" t="s">
        <v>362</v>
      </c>
      <c r="F361" s="193">
        <v>1932.08</v>
      </c>
      <c r="H361" s="192">
        <v>42015</v>
      </c>
      <c r="I361" s="38">
        <v>2848.2209499999999</v>
      </c>
      <c r="J361" s="7"/>
    </row>
    <row r="362" spans="5:10" ht="15">
      <c r="E362" s="38" t="s">
        <v>363</v>
      </c>
      <c r="F362" s="193">
        <v>1935.72</v>
      </c>
      <c r="H362" s="192">
        <v>42014</v>
      </c>
      <c r="I362" s="38">
        <v>2848.2209499999999</v>
      </c>
      <c r="J362" s="7"/>
    </row>
    <row r="363" spans="5:10" ht="15">
      <c r="E363" s="38" t="s">
        <v>364</v>
      </c>
      <c r="F363" s="193">
        <v>1927.71</v>
      </c>
      <c r="H363" s="192">
        <v>42013</v>
      </c>
      <c r="I363" s="38">
        <v>2846.2327500000001</v>
      </c>
      <c r="J363" s="7"/>
    </row>
    <row r="364" spans="5:10" ht="15">
      <c r="E364" s="38" t="s">
        <v>365</v>
      </c>
      <c r="F364" s="193">
        <v>1920.93</v>
      </c>
      <c r="H364" s="192">
        <v>42012</v>
      </c>
      <c r="I364" s="38">
        <v>2870.6600699999999</v>
      </c>
      <c r="J364" s="7"/>
    </row>
    <row r="365" spans="5:10" ht="15">
      <c r="E365" s="38" t="s">
        <v>366</v>
      </c>
      <c r="F365" s="193">
        <v>1920.93</v>
      </c>
      <c r="H365" s="192">
        <v>42011</v>
      </c>
      <c r="I365" s="38">
        <v>2894.3480399999999</v>
      </c>
      <c r="J365" s="7"/>
    </row>
    <row r="366" spans="5:10" ht="15">
      <c r="E366" s="38" t="s">
        <v>367</v>
      </c>
      <c r="F366" s="193">
        <v>1920.93</v>
      </c>
      <c r="H366" s="192">
        <v>42010</v>
      </c>
      <c r="I366" s="38">
        <v>2875.9607999999998</v>
      </c>
      <c r="J366" s="7"/>
    </row>
    <row r="367" spans="5:10" ht="15">
      <c r="E367" s="38" t="s">
        <v>368</v>
      </c>
      <c r="F367" s="193">
        <v>1920.93</v>
      </c>
      <c r="H367" s="192">
        <v>42009</v>
      </c>
      <c r="I367" s="38">
        <v>2845.0287699999999</v>
      </c>
      <c r="J367" s="7"/>
    </row>
    <row r="368" spans="5:10" ht="15">
      <c r="E368" s="38" t="s">
        <v>369</v>
      </c>
      <c r="F368" s="193">
        <v>1920.16</v>
      </c>
      <c r="H368" s="192">
        <v>42008</v>
      </c>
      <c r="I368" s="38">
        <v>2867.3132799999998</v>
      </c>
      <c r="J368" s="7"/>
    </row>
    <row r="369" spans="5:10" ht="15">
      <c r="E369" s="38" t="s">
        <v>370</v>
      </c>
      <c r="F369" s="193">
        <v>1938.52</v>
      </c>
      <c r="H369" s="192">
        <v>42007</v>
      </c>
      <c r="I369" s="38">
        <v>2867.3132799999998</v>
      </c>
      <c r="J369" s="7"/>
    </row>
    <row r="370" spans="5:10" ht="15">
      <c r="E370" s="38" t="s">
        <v>371</v>
      </c>
      <c r="F370" s="193">
        <v>1942.7</v>
      </c>
      <c r="H370" s="192">
        <v>42006</v>
      </c>
      <c r="I370" s="38">
        <v>2878.2489999999998</v>
      </c>
      <c r="J370" s="7"/>
    </row>
    <row r="371" spans="5:10" ht="15">
      <c r="E371" s="38" t="s">
        <v>372</v>
      </c>
      <c r="F371" s="193">
        <v>1942.7</v>
      </c>
      <c r="H371" s="192">
        <v>42005</v>
      </c>
      <c r="I371" s="38">
        <v>2894.99622</v>
      </c>
      <c r="J371" s="7"/>
    </row>
    <row r="372" spans="5:10" ht="15">
      <c r="E372" s="192">
        <v>40909</v>
      </c>
      <c r="F372" s="193">
        <v>1942.7</v>
      </c>
      <c r="H372" s="192">
        <v>42004</v>
      </c>
      <c r="I372" s="38">
        <v>2894.99622</v>
      </c>
      <c r="J372" s="7"/>
    </row>
    <row r="373" spans="5:10" ht="15">
      <c r="E373" s="192">
        <v>40940</v>
      </c>
      <c r="F373" s="193">
        <v>1942.7</v>
      </c>
      <c r="H373" s="192">
        <v>42003</v>
      </c>
      <c r="I373" s="38">
        <v>2893.3993099999998</v>
      </c>
      <c r="J373" s="7"/>
    </row>
    <row r="374" spans="5:10" ht="15">
      <c r="E374" s="192">
        <v>40969</v>
      </c>
      <c r="F374" s="193">
        <v>1942.7</v>
      </c>
      <c r="H374" s="192">
        <v>42002</v>
      </c>
      <c r="I374" s="38">
        <v>2872.7222000000002</v>
      </c>
      <c r="J374" s="7"/>
    </row>
    <row r="375" spans="5:10" ht="15">
      <c r="E375" s="192">
        <v>41000</v>
      </c>
      <c r="F375" s="193">
        <v>1915.02</v>
      </c>
      <c r="H375" s="192">
        <v>42001</v>
      </c>
      <c r="I375" s="38">
        <v>2870.3637399999998</v>
      </c>
      <c r="J375" s="7"/>
    </row>
    <row r="376" spans="5:10" ht="15">
      <c r="E376" s="192">
        <v>41030</v>
      </c>
      <c r="F376" s="193">
        <v>1898.24</v>
      </c>
      <c r="H376" s="192">
        <v>42000</v>
      </c>
      <c r="I376" s="38">
        <v>2870.3637399999998</v>
      </c>
      <c r="J376" s="7"/>
    </row>
    <row r="377" spans="5:10" ht="15">
      <c r="E377" s="192">
        <v>41061</v>
      </c>
      <c r="F377" s="193">
        <v>1884.44</v>
      </c>
      <c r="H377" s="192">
        <v>41999</v>
      </c>
      <c r="I377" s="38">
        <v>2856.2946499999998</v>
      </c>
      <c r="J377" s="7"/>
    </row>
    <row r="378" spans="5:10" ht="15">
      <c r="E378" s="192">
        <v>41091</v>
      </c>
      <c r="F378" s="193">
        <v>1884.47</v>
      </c>
      <c r="H378" s="192">
        <v>41998</v>
      </c>
      <c r="I378" s="38">
        <v>2860.7537600000001</v>
      </c>
      <c r="J378" s="7"/>
    </row>
    <row r="379" spans="5:10" ht="15">
      <c r="E379" s="192">
        <v>41122</v>
      </c>
      <c r="F379" s="193">
        <v>1884.47</v>
      </c>
      <c r="H379" s="192">
        <v>41997</v>
      </c>
      <c r="I379" s="38">
        <v>2855.4757</v>
      </c>
      <c r="J379" s="7"/>
    </row>
    <row r="380" spans="5:10" ht="15">
      <c r="E380" s="192">
        <v>41153</v>
      </c>
      <c r="F380" s="193">
        <v>1884.47</v>
      </c>
      <c r="H380" s="192">
        <v>41996</v>
      </c>
      <c r="I380" s="38">
        <v>2821.2098099999998</v>
      </c>
      <c r="J380" s="7"/>
    </row>
    <row r="381" spans="5:10" ht="15">
      <c r="E381" s="192">
        <v>41183</v>
      </c>
      <c r="F381" s="193">
        <v>1884.47</v>
      </c>
      <c r="H381" s="192">
        <v>41995</v>
      </c>
      <c r="I381" s="38">
        <v>2815.7193600000001</v>
      </c>
      <c r="J381" s="7"/>
    </row>
    <row r="382" spans="5:10" ht="15">
      <c r="E382" s="192">
        <v>41214</v>
      </c>
      <c r="F382" s="193">
        <v>1865.07</v>
      </c>
      <c r="H382" s="192">
        <v>41994</v>
      </c>
      <c r="I382" s="38">
        <v>2817.09764</v>
      </c>
      <c r="J382" s="7"/>
    </row>
    <row r="383" spans="5:10" ht="15">
      <c r="E383" s="192">
        <v>41244</v>
      </c>
      <c r="F383" s="193">
        <v>1854.17</v>
      </c>
      <c r="H383" s="192">
        <v>41993</v>
      </c>
      <c r="I383" s="38">
        <v>2817.09764</v>
      </c>
      <c r="J383" s="7"/>
    </row>
    <row r="384" spans="5:10" ht="15">
      <c r="E384" s="38" t="s">
        <v>373</v>
      </c>
      <c r="F384" s="193">
        <v>1842.47</v>
      </c>
      <c r="H384" s="192">
        <v>41992</v>
      </c>
      <c r="I384" s="38">
        <v>2863.50272</v>
      </c>
      <c r="J384" s="7"/>
    </row>
    <row r="385" spans="5:10" ht="15">
      <c r="E385" s="38" t="s">
        <v>374</v>
      </c>
      <c r="F385" s="193">
        <v>1841.31</v>
      </c>
      <c r="H385" s="192">
        <v>41991</v>
      </c>
      <c r="I385" s="38">
        <v>2962.78548</v>
      </c>
      <c r="J385" s="7"/>
    </row>
    <row r="386" spans="5:10" ht="15">
      <c r="E386" s="38" t="s">
        <v>375</v>
      </c>
      <c r="F386" s="193">
        <v>1841.31</v>
      </c>
      <c r="H386" s="192">
        <v>41990</v>
      </c>
      <c r="I386" s="38">
        <v>3032.12851</v>
      </c>
      <c r="J386" s="7"/>
    </row>
    <row r="387" spans="5:10" ht="15">
      <c r="E387" s="38" t="s">
        <v>376</v>
      </c>
      <c r="F387" s="193">
        <v>1841.31</v>
      </c>
      <c r="H387" s="192">
        <v>41989</v>
      </c>
      <c r="I387" s="38">
        <v>3020.2811700000002</v>
      </c>
      <c r="J387" s="7"/>
    </row>
    <row r="388" spans="5:10" ht="15">
      <c r="E388" s="38" t="s">
        <v>377</v>
      </c>
      <c r="F388" s="193">
        <v>1841.31</v>
      </c>
      <c r="H388" s="192">
        <v>41988</v>
      </c>
      <c r="I388" s="38">
        <v>2987.9963499999999</v>
      </c>
      <c r="J388" s="7"/>
    </row>
    <row r="389" spans="5:10" ht="15">
      <c r="E389" s="38" t="s">
        <v>378</v>
      </c>
      <c r="F389" s="193">
        <v>1836.34</v>
      </c>
      <c r="H389" s="192">
        <v>41987</v>
      </c>
      <c r="I389" s="38">
        <v>2997.4973199999999</v>
      </c>
      <c r="J389" s="7"/>
    </row>
    <row r="390" spans="5:10" ht="15">
      <c r="E390" s="38" t="s">
        <v>379</v>
      </c>
      <c r="F390" s="193">
        <v>1827.24</v>
      </c>
      <c r="H390" s="192">
        <v>41986</v>
      </c>
      <c r="I390" s="38">
        <v>2997.4973199999999</v>
      </c>
      <c r="J390" s="7"/>
    </row>
    <row r="391" spans="5:10" ht="15">
      <c r="E391" s="38" t="s">
        <v>380</v>
      </c>
      <c r="F391" s="193">
        <v>1821.86</v>
      </c>
      <c r="H391" s="192">
        <v>41985</v>
      </c>
      <c r="I391" s="38">
        <v>3020.2404700000002</v>
      </c>
      <c r="J391" s="7"/>
    </row>
    <row r="392" spans="5:10" ht="15">
      <c r="E392" s="38" t="s">
        <v>381</v>
      </c>
      <c r="F392" s="193">
        <v>1828.75</v>
      </c>
      <c r="H392" s="192">
        <v>41984</v>
      </c>
      <c r="I392" s="38">
        <v>2949.4619699999998</v>
      </c>
      <c r="J392" s="7"/>
    </row>
    <row r="393" spans="5:10" ht="15">
      <c r="E393" s="38" t="s">
        <v>382</v>
      </c>
      <c r="F393" s="193">
        <v>1828.75</v>
      </c>
      <c r="H393" s="192">
        <v>41983</v>
      </c>
      <c r="I393" s="38">
        <v>2917.8899200000001</v>
      </c>
      <c r="J393" s="7"/>
    </row>
    <row r="394" spans="5:10" ht="15">
      <c r="E394" s="38" t="s">
        <v>383</v>
      </c>
      <c r="F394" s="193">
        <v>1828.75</v>
      </c>
      <c r="H394" s="192">
        <v>41982</v>
      </c>
      <c r="I394" s="38">
        <v>2862.5234799999998</v>
      </c>
      <c r="J394" s="7"/>
    </row>
    <row r="395" spans="5:10" ht="15">
      <c r="E395" s="38" t="s">
        <v>384</v>
      </c>
      <c r="F395" s="193">
        <v>1811.55</v>
      </c>
      <c r="H395" s="192">
        <v>41981</v>
      </c>
      <c r="I395" s="38">
        <v>2832.1091000000001</v>
      </c>
      <c r="J395" s="7"/>
    </row>
    <row r="396" spans="5:10" ht="15">
      <c r="E396" s="38" t="s">
        <v>385</v>
      </c>
      <c r="F396" s="193">
        <v>1814.58</v>
      </c>
      <c r="H396" s="192">
        <v>41980</v>
      </c>
      <c r="I396" s="38">
        <v>2833.3763600000002</v>
      </c>
      <c r="J396" s="7"/>
    </row>
    <row r="397" spans="5:10" ht="15">
      <c r="E397" s="38" t="s">
        <v>386</v>
      </c>
      <c r="F397" s="193">
        <v>1814.69</v>
      </c>
      <c r="H397" s="192">
        <v>41979</v>
      </c>
      <c r="I397" s="38">
        <v>2833.3763600000002</v>
      </c>
      <c r="J397" s="7"/>
    </row>
    <row r="398" spans="5:10" ht="15">
      <c r="E398" s="38" t="s">
        <v>387</v>
      </c>
      <c r="F398" s="193">
        <v>1801.88</v>
      </c>
      <c r="H398" s="192">
        <v>41978</v>
      </c>
      <c r="I398" s="38">
        <v>2808.9299299999998</v>
      </c>
      <c r="J398" s="7"/>
    </row>
    <row r="399" spans="5:10" ht="15">
      <c r="E399" s="38" t="s">
        <v>388</v>
      </c>
      <c r="F399" s="193">
        <v>1810.55</v>
      </c>
      <c r="H399" s="192">
        <v>41977</v>
      </c>
      <c r="I399" s="38">
        <v>2843.1355100000001</v>
      </c>
      <c r="J399" s="7"/>
    </row>
    <row r="400" spans="5:10" ht="15">
      <c r="E400" s="38" t="s">
        <v>389</v>
      </c>
      <c r="F400" s="193">
        <v>1810.55</v>
      </c>
      <c r="H400" s="192">
        <v>41976</v>
      </c>
      <c r="I400" s="38">
        <v>2825.8990600000002</v>
      </c>
      <c r="J400" s="7"/>
    </row>
    <row r="401" spans="5:10" ht="15">
      <c r="E401" s="38" t="s">
        <v>390</v>
      </c>
      <c r="F401" s="193">
        <v>1810.55</v>
      </c>
      <c r="H401" s="192">
        <v>41975</v>
      </c>
      <c r="I401" s="38">
        <v>2793.4894899999999</v>
      </c>
      <c r="J401" s="7"/>
    </row>
    <row r="402" spans="5:10" ht="15">
      <c r="E402" s="38" t="s">
        <v>391</v>
      </c>
      <c r="F402" s="193">
        <v>1815.08</v>
      </c>
      <c r="H402" s="192">
        <v>41974</v>
      </c>
      <c r="I402" s="38">
        <v>2752.5529499999998</v>
      </c>
      <c r="J402" s="7"/>
    </row>
    <row r="403" spans="5:10" ht="15">
      <c r="E403" s="192">
        <v>40910</v>
      </c>
      <c r="F403" s="193">
        <v>1805.98</v>
      </c>
      <c r="H403" s="192">
        <v>41973</v>
      </c>
      <c r="I403" s="38">
        <v>2750.3467599999999</v>
      </c>
      <c r="J403" s="7"/>
    </row>
    <row r="404" spans="5:10" ht="15">
      <c r="E404" s="192">
        <v>40941</v>
      </c>
      <c r="F404" s="193">
        <v>1797.68</v>
      </c>
      <c r="H404" s="192">
        <v>41972</v>
      </c>
      <c r="I404" s="38">
        <v>2750.3467599999999</v>
      </c>
      <c r="J404" s="7"/>
    </row>
    <row r="405" spans="5:10" ht="15">
      <c r="E405" s="192">
        <v>40970</v>
      </c>
      <c r="F405" s="193">
        <v>1795.55</v>
      </c>
      <c r="H405" s="192">
        <v>41971</v>
      </c>
      <c r="I405" s="38">
        <v>2699.1842499999998</v>
      </c>
      <c r="J405" s="7"/>
    </row>
    <row r="406" spans="5:10" ht="15">
      <c r="E406" s="192">
        <v>41001</v>
      </c>
      <c r="F406" s="193">
        <v>1784.77</v>
      </c>
      <c r="H406" s="192">
        <v>41970</v>
      </c>
      <c r="I406" s="38">
        <v>2702.4319700000001</v>
      </c>
      <c r="J406" s="7"/>
    </row>
    <row r="407" spans="5:10" ht="15">
      <c r="E407" s="192">
        <v>41031</v>
      </c>
      <c r="F407" s="193">
        <v>1784.77</v>
      </c>
      <c r="H407" s="192">
        <v>41969</v>
      </c>
      <c r="I407" s="38">
        <v>2708.8496300000002</v>
      </c>
      <c r="J407" s="7"/>
    </row>
    <row r="408" spans="5:10" ht="15">
      <c r="E408" s="192">
        <v>41062</v>
      </c>
      <c r="F408" s="193">
        <v>1784.77</v>
      </c>
      <c r="H408" s="192">
        <v>41968</v>
      </c>
      <c r="I408" s="38">
        <v>2694.5207300000002</v>
      </c>
      <c r="J408" s="7"/>
    </row>
    <row r="409" spans="5:10" ht="15">
      <c r="E409" s="192">
        <v>41092</v>
      </c>
      <c r="F409" s="193">
        <v>1787.96</v>
      </c>
      <c r="H409" s="192">
        <v>41967</v>
      </c>
      <c r="I409" s="38">
        <v>2663.92317</v>
      </c>
      <c r="J409" s="7"/>
    </row>
    <row r="410" spans="5:10" ht="15">
      <c r="E410" s="192">
        <v>41123</v>
      </c>
      <c r="F410" s="193">
        <v>1783.34</v>
      </c>
      <c r="H410" s="192">
        <v>41966</v>
      </c>
      <c r="I410" s="38">
        <v>2658.8894300000002</v>
      </c>
      <c r="J410" s="7"/>
    </row>
    <row r="411" spans="5:10" ht="15">
      <c r="E411" s="192">
        <v>41154</v>
      </c>
      <c r="F411" s="193">
        <v>1778.9</v>
      </c>
      <c r="H411" s="192">
        <v>41965</v>
      </c>
      <c r="I411" s="38">
        <v>2658.8894300000002</v>
      </c>
      <c r="J411" s="7"/>
    </row>
    <row r="412" spans="5:10" ht="15">
      <c r="E412" s="192">
        <v>41184</v>
      </c>
      <c r="F412" s="193">
        <v>1774.96</v>
      </c>
      <c r="H412" s="192">
        <v>41964</v>
      </c>
      <c r="I412" s="38">
        <v>2677.3972100000001</v>
      </c>
      <c r="J412" s="7"/>
    </row>
    <row r="413" spans="5:10" ht="15">
      <c r="E413" s="192">
        <v>41215</v>
      </c>
      <c r="F413" s="193">
        <v>1785.59</v>
      </c>
      <c r="H413" s="192">
        <v>41963</v>
      </c>
      <c r="I413" s="38">
        <v>2704.6472600000002</v>
      </c>
      <c r="J413" s="7"/>
    </row>
    <row r="414" spans="5:10" ht="15">
      <c r="E414" s="192">
        <v>41245</v>
      </c>
      <c r="F414" s="193">
        <v>1785.59</v>
      </c>
      <c r="H414" s="192">
        <v>41962</v>
      </c>
      <c r="I414" s="38">
        <v>2706.9672500000001</v>
      </c>
      <c r="J414" s="7"/>
    </row>
    <row r="415" spans="5:10" ht="15">
      <c r="E415" s="38" t="s">
        <v>392</v>
      </c>
      <c r="F415" s="193">
        <v>1785.59</v>
      </c>
      <c r="H415" s="192">
        <v>41961</v>
      </c>
      <c r="I415" s="38">
        <v>2707.3929800000001</v>
      </c>
      <c r="J415" s="7"/>
    </row>
    <row r="416" spans="5:10" ht="15">
      <c r="E416" s="38" t="s">
        <v>393</v>
      </c>
      <c r="F416" s="193">
        <v>1778.12</v>
      </c>
      <c r="H416" s="192">
        <v>41960</v>
      </c>
      <c r="I416" s="38">
        <v>2691.1894600000001</v>
      </c>
      <c r="J416" s="7"/>
    </row>
    <row r="417" spans="5:10" ht="15">
      <c r="E417" s="38" t="s">
        <v>394</v>
      </c>
      <c r="F417" s="193">
        <v>1785.24</v>
      </c>
      <c r="H417" s="192">
        <v>41959</v>
      </c>
      <c r="I417" s="38">
        <v>2696.1585399999999</v>
      </c>
      <c r="J417" s="7"/>
    </row>
    <row r="418" spans="5:10" ht="15">
      <c r="E418" s="38" t="s">
        <v>395</v>
      </c>
      <c r="F418" s="193">
        <v>1791.29</v>
      </c>
      <c r="H418" s="192">
        <v>41958</v>
      </c>
      <c r="I418" s="38">
        <v>2696.1585399999999</v>
      </c>
      <c r="J418" s="7"/>
    </row>
    <row r="419" spans="5:10" ht="15">
      <c r="E419" s="38" t="s">
        <v>396</v>
      </c>
      <c r="F419" s="193">
        <v>1792.92</v>
      </c>
      <c r="H419" s="192">
        <v>41957</v>
      </c>
      <c r="I419" s="38">
        <v>2661.9147899999998</v>
      </c>
      <c r="J419" s="7"/>
    </row>
    <row r="420" spans="5:10" ht="15">
      <c r="E420" s="38" t="s">
        <v>397</v>
      </c>
      <c r="F420" s="193">
        <v>1779.81</v>
      </c>
      <c r="H420" s="192">
        <v>41956</v>
      </c>
      <c r="I420" s="38">
        <v>2639.0927499999998</v>
      </c>
      <c r="J420" s="7"/>
    </row>
    <row r="421" spans="5:10" ht="15">
      <c r="E421" s="38" t="s">
        <v>398</v>
      </c>
      <c r="F421" s="193">
        <v>1779.81</v>
      </c>
      <c r="H421" s="192">
        <v>41955</v>
      </c>
      <c r="I421" s="38">
        <v>2624.0628200000001</v>
      </c>
      <c r="J421" s="7"/>
    </row>
    <row r="422" spans="5:10" ht="15">
      <c r="E422" s="38" t="s">
        <v>399</v>
      </c>
      <c r="F422" s="193">
        <v>1779.81</v>
      </c>
      <c r="H422" s="192">
        <v>41954</v>
      </c>
      <c r="I422" s="38">
        <v>2613.4420700000001</v>
      </c>
      <c r="J422" s="7"/>
    </row>
    <row r="423" spans="5:10" ht="15">
      <c r="E423" s="38" t="s">
        <v>400</v>
      </c>
      <c r="F423" s="193">
        <v>1779.81</v>
      </c>
      <c r="H423" s="192">
        <v>41953</v>
      </c>
      <c r="I423" s="38">
        <v>2617.1791400000002</v>
      </c>
      <c r="J423" s="7"/>
    </row>
    <row r="424" spans="5:10" ht="15">
      <c r="E424" s="38" t="s">
        <v>401</v>
      </c>
      <c r="F424" s="193">
        <v>1777.59</v>
      </c>
      <c r="H424" s="192">
        <v>41952</v>
      </c>
      <c r="I424" s="38">
        <v>2610.9745499999999</v>
      </c>
      <c r="J424" s="7"/>
    </row>
    <row r="425" spans="5:10" ht="15">
      <c r="E425" s="38" t="s">
        <v>402</v>
      </c>
      <c r="F425" s="193">
        <v>1781.57</v>
      </c>
      <c r="H425" s="192">
        <v>41951</v>
      </c>
      <c r="I425" s="38">
        <v>2610.9745499999999</v>
      </c>
      <c r="J425" s="7"/>
    </row>
    <row r="426" spans="5:10" ht="15">
      <c r="E426" s="38" t="s">
        <v>403</v>
      </c>
      <c r="F426" s="193">
        <v>1776.11</v>
      </c>
      <c r="H426" s="192">
        <v>41950</v>
      </c>
      <c r="I426" s="38">
        <v>2590.6280000000002</v>
      </c>
      <c r="J426" s="7"/>
    </row>
    <row r="427" spans="5:10" ht="15">
      <c r="E427" s="38" t="s">
        <v>404</v>
      </c>
      <c r="F427" s="193">
        <v>1772.42</v>
      </c>
      <c r="H427" s="192">
        <v>41949</v>
      </c>
      <c r="I427" s="38">
        <v>2588.3341300000002</v>
      </c>
      <c r="J427" s="7"/>
    </row>
    <row r="428" spans="5:10" ht="15">
      <c r="E428" s="38" t="s">
        <v>405</v>
      </c>
      <c r="F428" s="193">
        <v>1772.42</v>
      </c>
      <c r="H428" s="192">
        <v>41948</v>
      </c>
      <c r="I428" s="38">
        <v>2593.8489599999998</v>
      </c>
      <c r="J428" s="7"/>
    </row>
    <row r="429" spans="5:10" ht="15">
      <c r="E429" s="38" t="s">
        <v>406</v>
      </c>
      <c r="F429" s="193">
        <v>1772.42</v>
      </c>
      <c r="H429" s="192">
        <v>41947</v>
      </c>
      <c r="I429" s="38">
        <v>2592.14273</v>
      </c>
      <c r="J429" s="7"/>
    </row>
    <row r="430" spans="5:10" ht="15">
      <c r="E430" s="38" t="s">
        <v>407</v>
      </c>
      <c r="F430" s="193">
        <v>1777.27</v>
      </c>
      <c r="H430" s="192">
        <v>41946</v>
      </c>
      <c r="I430" s="38">
        <v>2574.2040200000001</v>
      </c>
      <c r="J430" s="7"/>
    </row>
    <row r="431" spans="5:10" ht="15">
      <c r="E431" s="38" t="s">
        <v>408</v>
      </c>
      <c r="F431" s="193">
        <v>1767.83</v>
      </c>
      <c r="H431" s="192">
        <v>41945</v>
      </c>
      <c r="I431" s="38">
        <v>2583.3795700000001</v>
      </c>
      <c r="J431" s="7"/>
    </row>
    <row r="432" spans="5:10" ht="15">
      <c r="E432" s="192">
        <v>40911</v>
      </c>
      <c r="F432" s="193">
        <v>1766.85</v>
      </c>
      <c r="H432" s="192">
        <v>41944</v>
      </c>
      <c r="I432" s="38">
        <v>2583.3795700000001</v>
      </c>
      <c r="J432" s="7"/>
    </row>
    <row r="433" spans="5:10" ht="15">
      <c r="E433" s="192">
        <v>40942</v>
      </c>
      <c r="F433" s="193">
        <v>1770.7</v>
      </c>
      <c r="H433" s="192">
        <v>41943</v>
      </c>
      <c r="I433" s="38">
        <v>2569.0965099999999</v>
      </c>
      <c r="J433" s="7"/>
    </row>
    <row r="434" spans="5:10" ht="15">
      <c r="E434" s="192">
        <v>40971</v>
      </c>
      <c r="F434" s="193">
        <v>1775.69</v>
      </c>
      <c r="H434" s="192">
        <v>41942</v>
      </c>
      <c r="I434" s="38">
        <v>2580.5287800000001</v>
      </c>
      <c r="J434" s="7"/>
    </row>
    <row r="435" spans="5:10" ht="15">
      <c r="E435" s="192">
        <v>41002</v>
      </c>
      <c r="F435" s="193">
        <v>1775.69</v>
      </c>
      <c r="H435" s="192">
        <v>41941</v>
      </c>
      <c r="I435" s="38">
        <v>2622.9342200000001</v>
      </c>
      <c r="J435" s="7"/>
    </row>
    <row r="436" spans="5:10" ht="15">
      <c r="E436" s="192">
        <v>41032</v>
      </c>
      <c r="F436" s="193">
        <v>1775.69</v>
      </c>
      <c r="H436" s="192">
        <v>41940</v>
      </c>
      <c r="I436" s="38">
        <v>2638.2720800000002</v>
      </c>
      <c r="J436" s="7"/>
    </row>
    <row r="437" spans="5:10" ht="15">
      <c r="E437" s="192">
        <v>41063</v>
      </c>
      <c r="F437" s="193">
        <v>1774.03</v>
      </c>
      <c r="H437" s="192">
        <v>41939</v>
      </c>
      <c r="I437" s="38">
        <v>2625.4077900000002</v>
      </c>
      <c r="J437" s="7"/>
    </row>
    <row r="438" spans="5:10" ht="15">
      <c r="E438" s="192">
        <v>41093</v>
      </c>
      <c r="F438" s="193">
        <v>1779.32</v>
      </c>
      <c r="H438" s="192">
        <v>41938</v>
      </c>
      <c r="I438" s="38">
        <v>2616.5266499999998</v>
      </c>
      <c r="J438" s="7"/>
    </row>
    <row r="439" spans="5:10" ht="15">
      <c r="E439" s="192">
        <v>41124</v>
      </c>
      <c r="F439" s="193">
        <v>1773.88</v>
      </c>
      <c r="H439" s="192">
        <v>41937</v>
      </c>
      <c r="I439" s="38">
        <v>2616.5266499999998</v>
      </c>
      <c r="J439" s="7"/>
    </row>
    <row r="440" spans="5:10" ht="15">
      <c r="E440" s="192">
        <v>41155</v>
      </c>
      <c r="F440" s="193">
        <v>1765.06</v>
      </c>
      <c r="H440" s="192">
        <v>41936</v>
      </c>
      <c r="I440" s="38">
        <v>2601.3371200000001</v>
      </c>
      <c r="J440" s="7"/>
    </row>
    <row r="441" spans="5:10" ht="15">
      <c r="E441" s="192">
        <v>41185</v>
      </c>
      <c r="F441" s="193">
        <v>1762.08</v>
      </c>
      <c r="H441" s="192">
        <v>41935</v>
      </c>
      <c r="I441" s="38">
        <v>2592.8160200000002</v>
      </c>
      <c r="J441" s="7"/>
    </row>
    <row r="442" spans="5:10" ht="15">
      <c r="E442" s="192">
        <v>41216</v>
      </c>
      <c r="F442" s="193">
        <v>1762.08</v>
      </c>
      <c r="H442" s="192">
        <v>41934</v>
      </c>
      <c r="I442" s="38">
        <v>2594.6565300000002</v>
      </c>
      <c r="J442" s="7"/>
    </row>
    <row r="443" spans="5:10" ht="15">
      <c r="E443" s="192">
        <v>41246</v>
      </c>
      <c r="F443" s="193">
        <v>1762.08</v>
      </c>
      <c r="H443" s="192">
        <v>41933</v>
      </c>
      <c r="I443" s="38">
        <v>2629.6855700000001</v>
      </c>
      <c r="J443" s="7"/>
    </row>
    <row r="444" spans="5:10" ht="15">
      <c r="E444" s="38" t="s">
        <v>409</v>
      </c>
      <c r="F444" s="193">
        <v>1766.1</v>
      </c>
      <c r="H444" s="192">
        <v>41932</v>
      </c>
      <c r="I444" s="38">
        <v>2638.4447599999999</v>
      </c>
      <c r="J444" s="7"/>
    </row>
    <row r="445" spans="5:10" ht="15">
      <c r="E445" s="38" t="s">
        <v>410</v>
      </c>
      <c r="F445" s="193">
        <v>1760.77</v>
      </c>
      <c r="H445" s="192">
        <v>41931</v>
      </c>
      <c r="I445" s="38">
        <v>2635.761</v>
      </c>
      <c r="J445" s="7"/>
    </row>
    <row r="446" spans="5:10" ht="15">
      <c r="E446" s="38" t="s">
        <v>411</v>
      </c>
      <c r="F446" s="193">
        <v>1761.04</v>
      </c>
      <c r="H446" s="192">
        <v>41930</v>
      </c>
      <c r="I446" s="38">
        <v>2635.761</v>
      </c>
      <c r="J446" s="7"/>
    </row>
    <row r="447" spans="5:10" ht="15">
      <c r="E447" s="38" t="s">
        <v>412</v>
      </c>
      <c r="F447" s="193">
        <v>1761.02</v>
      </c>
      <c r="H447" s="192">
        <v>41929</v>
      </c>
      <c r="I447" s="38">
        <v>2648.4902000000002</v>
      </c>
      <c r="J447" s="7"/>
    </row>
    <row r="448" spans="5:10" ht="15">
      <c r="E448" s="38" t="s">
        <v>413</v>
      </c>
      <c r="F448" s="193">
        <v>1758.38</v>
      </c>
      <c r="H448" s="192">
        <v>41928</v>
      </c>
      <c r="I448" s="38">
        <v>2629.8434900000002</v>
      </c>
      <c r="J448" s="7"/>
    </row>
    <row r="449" spans="5:10" ht="15">
      <c r="E449" s="38" t="s">
        <v>414</v>
      </c>
      <c r="F449" s="193">
        <v>1758.38</v>
      </c>
      <c r="H449" s="192">
        <v>41927</v>
      </c>
      <c r="I449" s="38">
        <v>2615.26368</v>
      </c>
      <c r="J449" s="7"/>
    </row>
    <row r="450" spans="5:10" ht="15">
      <c r="E450" s="38" t="s">
        <v>415</v>
      </c>
      <c r="F450" s="193">
        <v>1758.38</v>
      </c>
      <c r="H450" s="192">
        <v>41926</v>
      </c>
      <c r="I450" s="38">
        <v>2600.5870799999998</v>
      </c>
      <c r="J450" s="7"/>
    </row>
    <row r="451" spans="5:10" ht="15">
      <c r="E451" s="38" t="s">
        <v>416</v>
      </c>
      <c r="F451" s="193">
        <v>1758.38</v>
      </c>
      <c r="H451" s="192">
        <v>41925</v>
      </c>
      <c r="I451" s="38">
        <v>2603.2559299999998</v>
      </c>
      <c r="J451" s="7"/>
    </row>
    <row r="452" spans="5:10" ht="15">
      <c r="E452" s="38" t="s">
        <v>417</v>
      </c>
      <c r="F452" s="193">
        <v>1759.78</v>
      </c>
      <c r="H452" s="192">
        <v>41924</v>
      </c>
      <c r="I452" s="38">
        <v>2592.0673000000002</v>
      </c>
      <c r="J452" s="7"/>
    </row>
    <row r="453" spans="5:10" ht="15">
      <c r="E453" s="38" t="s">
        <v>418</v>
      </c>
      <c r="F453" s="193">
        <v>1758.03</v>
      </c>
      <c r="H453" s="192">
        <v>41923</v>
      </c>
      <c r="I453" s="38">
        <v>2592.0673000000002</v>
      </c>
      <c r="J453" s="7"/>
    </row>
    <row r="454" spans="5:10" ht="15">
      <c r="E454" s="38" t="s">
        <v>419</v>
      </c>
      <c r="F454" s="193">
        <v>1761.87</v>
      </c>
      <c r="H454" s="192">
        <v>41922</v>
      </c>
      <c r="I454" s="38">
        <v>2577.8630499999999</v>
      </c>
      <c r="J454" s="7"/>
    </row>
    <row r="455" spans="5:10" ht="15">
      <c r="E455" s="38" t="s">
        <v>420</v>
      </c>
      <c r="F455" s="193">
        <v>1760.17</v>
      </c>
      <c r="H455" s="192">
        <v>41921</v>
      </c>
      <c r="I455" s="38">
        <v>2593.7440900000001</v>
      </c>
      <c r="J455" s="7"/>
    </row>
    <row r="456" spans="5:10" ht="15">
      <c r="E456" s="38" t="s">
        <v>421</v>
      </c>
      <c r="F456" s="193">
        <v>1760.17</v>
      </c>
      <c r="H456" s="192">
        <v>41920</v>
      </c>
      <c r="I456" s="38">
        <v>2571.4266899999998</v>
      </c>
      <c r="J456" s="7"/>
    </row>
    <row r="457" spans="5:10" ht="15">
      <c r="E457" s="38" t="s">
        <v>422</v>
      </c>
      <c r="F457" s="193">
        <v>1760.17</v>
      </c>
      <c r="H457" s="192">
        <v>41919</v>
      </c>
      <c r="I457" s="38">
        <v>2561.1990900000001</v>
      </c>
      <c r="J457" s="7"/>
    </row>
    <row r="458" spans="5:10" ht="15">
      <c r="E458" s="38" t="s">
        <v>423</v>
      </c>
      <c r="F458" s="193">
        <v>1759.58</v>
      </c>
      <c r="H458" s="192">
        <v>41918</v>
      </c>
      <c r="I458" s="38">
        <v>2546.7307799999999</v>
      </c>
      <c r="J458" s="7"/>
    </row>
    <row r="459" spans="5:10" ht="15">
      <c r="E459" s="38" t="s">
        <v>424</v>
      </c>
      <c r="F459" s="193">
        <v>1762.93</v>
      </c>
      <c r="H459" s="192">
        <v>41917</v>
      </c>
      <c r="I459" s="38">
        <v>2535.0801299999998</v>
      </c>
      <c r="J459" s="7"/>
    </row>
    <row r="460" spans="5:10" ht="15">
      <c r="E460" s="38" t="s">
        <v>425</v>
      </c>
      <c r="F460" s="193">
        <v>1771.25</v>
      </c>
      <c r="H460" s="192">
        <v>41916</v>
      </c>
      <c r="I460" s="38">
        <v>2535.0801299999998</v>
      </c>
      <c r="J460" s="7"/>
    </row>
    <row r="461" spans="5:10" ht="15">
      <c r="E461" s="38" t="s">
        <v>426</v>
      </c>
      <c r="F461" s="193">
        <v>1784.66</v>
      </c>
      <c r="H461" s="192">
        <v>41915</v>
      </c>
      <c r="I461" s="38">
        <v>2529.1872100000001</v>
      </c>
      <c r="J461" s="7"/>
    </row>
    <row r="462" spans="5:10" ht="15">
      <c r="E462" s="38" t="s">
        <v>427</v>
      </c>
      <c r="F462" s="193">
        <v>1792.07</v>
      </c>
      <c r="H462" s="192">
        <v>41914</v>
      </c>
      <c r="I462" s="38">
        <v>2563.2827600000001</v>
      </c>
      <c r="J462" s="7"/>
    </row>
    <row r="463" spans="5:10" ht="15">
      <c r="E463" s="192">
        <v>40912</v>
      </c>
      <c r="F463" s="193">
        <v>1792.07</v>
      </c>
      <c r="H463" s="192">
        <v>41913</v>
      </c>
      <c r="I463" s="38">
        <v>2546.8101000000001</v>
      </c>
      <c r="J463" s="7"/>
    </row>
    <row r="464" spans="5:10" ht="15">
      <c r="E464" s="192">
        <v>40943</v>
      </c>
      <c r="F464" s="193">
        <v>1792.07</v>
      </c>
      <c r="H464" s="192">
        <v>41912</v>
      </c>
      <c r="I464" s="38">
        <v>2562.4773599999999</v>
      </c>
      <c r="J464" s="7"/>
    </row>
    <row r="465" spans="5:10" ht="15">
      <c r="E465" s="192">
        <v>40972</v>
      </c>
      <c r="F465" s="193">
        <v>1779.13</v>
      </c>
      <c r="H465" s="192">
        <v>41911</v>
      </c>
      <c r="I465" s="38">
        <v>2567.6080499999998</v>
      </c>
      <c r="J465" s="7"/>
    </row>
    <row r="466" spans="5:10" ht="15">
      <c r="E466" s="192">
        <v>41003</v>
      </c>
      <c r="F466" s="193">
        <v>1767.84</v>
      </c>
      <c r="H466" s="192">
        <v>41910</v>
      </c>
      <c r="I466" s="38">
        <v>2569.5307400000002</v>
      </c>
      <c r="J466" s="7"/>
    </row>
    <row r="467" spans="5:10" ht="15">
      <c r="E467" s="192">
        <v>41033</v>
      </c>
      <c r="F467" s="193">
        <v>1772.58</v>
      </c>
      <c r="H467" s="192">
        <v>41909</v>
      </c>
      <c r="I467" s="38">
        <v>2569.5307400000002</v>
      </c>
      <c r="J467" s="7"/>
    </row>
    <row r="468" spans="5:10" ht="15">
      <c r="E468" s="192">
        <v>41064</v>
      </c>
      <c r="F468" s="193">
        <v>1772.58</v>
      </c>
      <c r="H468" s="192">
        <v>41908</v>
      </c>
      <c r="I468" s="38">
        <v>2564.2873</v>
      </c>
      <c r="J468" s="7"/>
    </row>
    <row r="469" spans="5:10" ht="15">
      <c r="E469" s="192">
        <v>41094</v>
      </c>
      <c r="F469" s="193">
        <v>1772.58</v>
      </c>
      <c r="H469" s="192">
        <v>41907</v>
      </c>
      <c r="I469" s="38">
        <v>2559.0351300000002</v>
      </c>
      <c r="J469" s="7"/>
    </row>
    <row r="470" spans="5:10" ht="15">
      <c r="E470" s="192">
        <v>41125</v>
      </c>
      <c r="F470" s="193">
        <v>1772.58</v>
      </c>
      <c r="H470" s="192">
        <v>41906</v>
      </c>
      <c r="I470" s="38">
        <v>2557.1250100000002</v>
      </c>
      <c r="J470" s="7"/>
    </row>
    <row r="471" spans="5:10" ht="15">
      <c r="E471" s="192">
        <v>41156</v>
      </c>
      <c r="F471" s="193">
        <v>1772.58</v>
      </c>
      <c r="H471" s="192">
        <v>41905</v>
      </c>
      <c r="I471" s="38">
        <v>2563.2839199999999</v>
      </c>
      <c r="J471" s="7"/>
    </row>
    <row r="472" spans="5:10" ht="15">
      <c r="E472" s="192">
        <v>41186</v>
      </c>
      <c r="F472" s="193">
        <v>1779.53</v>
      </c>
      <c r="H472" s="192">
        <v>41904</v>
      </c>
      <c r="I472" s="38">
        <v>2522.1430500000001</v>
      </c>
      <c r="J472" s="7"/>
    </row>
    <row r="473" spans="5:10" ht="15">
      <c r="E473" s="192">
        <v>41217</v>
      </c>
      <c r="F473" s="193">
        <v>1793.3</v>
      </c>
      <c r="H473" s="192">
        <v>41903</v>
      </c>
      <c r="I473" s="38">
        <v>2525.5850999999998</v>
      </c>
      <c r="J473" s="7"/>
    </row>
    <row r="474" spans="5:10" ht="15">
      <c r="E474" s="192">
        <v>41247</v>
      </c>
      <c r="F474" s="193">
        <v>1787.66</v>
      </c>
      <c r="H474" s="192">
        <v>41902</v>
      </c>
      <c r="I474" s="38">
        <v>2525.5850999999998</v>
      </c>
      <c r="J474" s="7"/>
    </row>
    <row r="475" spans="5:10" ht="15">
      <c r="E475" s="38" t="s">
        <v>428</v>
      </c>
      <c r="F475" s="193">
        <v>1778.78</v>
      </c>
      <c r="H475" s="192">
        <v>41901</v>
      </c>
      <c r="I475" s="38">
        <v>2536.5380500000001</v>
      </c>
      <c r="J475" s="7"/>
    </row>
    <row r="476" spans="5:10" ht="15">
      <c r="E476" s="38" t="s">
        <v>429</v>
      </c>
      <c r="F476" s="193">
        <v>1777.12</v>
      </c>
      <c r="H476" s="192">
        <v>41900</v>
      </c>
      <c r="I476" s="38">
        <v>2552.7023300000001</v>
      </c>
      <c r="J476" s="7"/>
    </row>
    <row r="477" spans="5:10" ht="15">
      <c r="E477" s="38" t="s">
        <v>430</v>
      </c>
      <c r="F477" s="193">
        <v>1777.12</v>
      </c>
      <c r="H477" s="192">
        <v>41899</v>
      </c>
      <c r="I477" s="38">
        <v>2563.49278</v>
      </c>
      <c r="J477" s="7"/>
    </row>
    <row r="478" spans="5:10" ht="15">
      <c r="E478" s="38" t="s">
        <v>431</v>
      </c>
      <c r="F478" s="193">
        <v>1777.12</v>
      </c>
      <c r="H478" s="192">
        <v>41898</v>
      </c>
      <c r="I478" s="38">
        <v>2572.5936700000002</v>
      </c>
      <c r="J478" s="7"/>
    </row>
    <row r="479" spans="5:10" ht="15">
      <c r="E479" s="38" t="s">
        <v>432</v>
      </c>
      <c r="F479" s="193">
        <v>1775.67</v>
      </c>
      <c r="H479" s="192">
        <v>41897</v>
      </c>
      <c r="I479" s="38">
        <v>2581.19193</v>
      </c>
      <c r="J479" s="7"/>
    </row>
    <row r="480" spans="5:10" ht="15">
      <c r="E480" s="38" t="s">
        <v>433</v>
      </c>
      <c r="F480" s="193">
        <v>1769.07</v>
      </c>
      <c r="H480" s="192">
        <v>41896</v>
      </c>
      <c r="I480" s="38">
        <v>2581.0921899999998</v>
      </c>
      <c r="J480" s="7"/>
    </row>
    <row r="481" spans="5:10" ht="15">
      <c r="E481" s="38" t="s">
        <v>434</v>
      </c>
      <c r="F481" s="193">
        <v>1774.21</v>
      </c>
      <c r="H481" s="192">
        <v>41895</v>
      </c>
      <c r="I481" s="38">
        <v>2581.0921899999998</v>
      </c>
      <c r="J481" s="7"/>
    </row>
    <row r="482" spans="5:10" ht="15">
      <c r="E482" s="38" t="s">
        <v>435</v>
      </c>
      <c r="F482" s="193">
        <v>1776.06</v>
      </c>
      <c r="H482" s="192">
        <v>41894</v>
      </c>
      <c r="I482" s="38">
        <v>2561.6851900000001</v>
      </c>
      <c r="J482" s="7"/>
    </row>
    <row r="483" spans="5:10" ht="15">
      <c r="E483" s="38" t="s">
        <v>436</v>
      </c>
      <c r="F483" s="193">
        <v>1771.13</v>
      </c>
      <c r="H483" s="192">
        <v>41893</v>
      </c>
      <c r="I483" s="38">
        <v>2556.9086600000001</v>
      </c>
      <c r="J483" s="7"/>
    </row>
    <row r="484" spans="5:10" ht="15">
      <c r="E484" s="38" t="s">
        <v>437</v>
      </c>
      <c r="F484" s="193">
        <v>1771.13</v>
      </c>
      <c r="H484" s="192">
        <v>41892</v>
      </c>
      <c r="I484" s="38">
        <v>2535.3022900000001</v>
      </c>
      <c r="J484" s="7"/>
    </row>
    <row r="485" spans="5:10" ht="15">
      <c r="E485" s="38" t="s">
        <v>438</v>
      </c>
      <c r="F485" s="193">
        <v>1771.13</v>
      </c>
      <c r="H485" s="192">
        <v>41891</v>
      </c>
      <c r="I485" s="38">
        <v>2508.0346399999999</v>
      </c>
      <c r="J485" s="7"/>
    </row>
    <row r="486" spans="5:10" ht="15">
      <c r="E486" s="38" t="s">
        <v>439</v>
      </c>
      <c r="F486" s="193">
        <v>1774.44</v>
      </c>
      <c r="H486" s="192">
        <v>41890</v>
      </c>
      <c r="I486" s="38">
        <v>2505.8584599999999</v>
      </c>
      <c r="J486" s="7"/>
    </row>
    <row r="487" spans="5:10" ht="15">
      <c r="E487" s="38" t="s">
        <v>440</v>
      </c>
      <c r="F487" s="193">
        <v>1767.91</v>
      </c>
      <c r="H487" s="192">
        <v>41889</v>
      </c>
      <c r="I487" s="38">
        <v>2507.7937099999999</v>
      </c>
      <c r="J487" s="7"/>
    </row>
    <row r="488" spans="5:10" ht="15">
      <c r="E488" s="38" t="s">
        <v>441</v>
      </c>
      <c r="F488" s="193">
        <v>1763.85</v>
      </c>
      <c r="H488" s="192">
        <v>41888</v>
      </c>
      <c r="I488" s="38">
        <v>2507.7937099999999</v>
      </c>
      <c r="J488" s="7"/>
    </row>
    <row r="489" spans="5:10" ht="15">
      <c r="E489" s="38" t="s">
        <v>442</v>
      </c>
      <c r="F489" s="193">
        <v>1764.63</v>
      </c>
      <c r="H489" s="192">
        <v>41887</v>
      </c>
      <c r="I489" s="38">
        <v>2502.8694799999998</v>
      </c>
      <c r="J489" s="7"/>
    </row>
    <row r="490" spans="5:10" ht="15">
      <c r="E490" s="38" t="s">
        <v>443</v>
      </c>
      <c r="F490" s="193">
        <v>1761.2</v>
      </c>
      <c r="H490" s="192">
        <v>41886</v>
      </c>
      <c r="I490" s="38">
        <v>2495.62336</v>
      </c>
      <c r="J490" s="7"/>
    </row>
    <row r="491" spans="5:10" ht="15">
      <c r="E491" s="38" t="s">
        <v>444</v>
      </c>
      <c r="F491" s="193">
        <v>1761.2</v>
      </c>
      <c r="H491" s="192">
        <v>41885</v>
      </c>
      <c r="I491" s="38">
        <v>2537.4949900000001</v>
      </c>
      <c r="J491" s="7"/>
    </row>
    <row r="492" spans="5:10" ht="15">
      <c r="E492" s="38" t="s">
        <v>445</v>
      </c>
      <c r="F492" s="193">
        <v>1761.2</v>
      </c>
      <c r="H492" s="192">
        <v>41884</v>
      </c>
      <c r="I492" s="38">
        <v>2517.7091</v>
      </c>
      <c r="J492" s="7"/>
    </row>
    <row r="493" spans="5:10" ht="15">
      <c r="E493" s="192">
        <v>40913</v>
      </c>
      <c r="F493" s="193">
        <v>1764</v>
      </c>
      <c r="H493" s="192">
        <v>41883</v>
      </c>
      <c r="I493" s="38">
        <v>2520.49109</v>
      </c>
      <c r="J493" s="7"/>
    </row>
    <row r="494" spans="5:10" ht="15">
      <c r="E494" s="192">
        <v>40944</v>
      </c>
      <c r="F494" s="193">
        <v>1764</v>
      </c>
      <c r="H494" s="192">
        <v>41882</v>
      </c>
      <c r="I494" s="38">
        <v>2527.2062599999999</v>
      </c>
      <c r="J494" s="7"/>
    </row>
    <row r="495" spans="5:10" ht="15">
      <c r="E495" s="192">
        <v>40973</v>
      </c>
      <c r="F495" s="193">
        <v>1760.12</v>
      </c>
      <c r="H495" s="192">
        <v>41881</v>
      </c>
      <c r="I495" s="38">
        <v>2527.2062599999999</v>
      </c>
      <c r="J495" s="7"/>
    </row>
    <row r="496" spans="5:10" ht="15">
      <c r="E496" s="192">
        <v>41004</v>
      </c>
      <c r="F496" s="193">
        <v>1754.89</v>
      </c>
      <c r="H496" s="192">
        <v>41880</v>
      </c>
      <c r="I496" s="38">
        <v>2548.8346900000001</v>
      </c>
      <c r="J496" s="7"/>
    </row>
    <row r="497" spans="5:10" ht="15">
      <c r="E497" s="192">
        <v>41034</v>
      </c>
      <c r="F497" s="193">
        <v>1757.24</v>
      </c>
      <c r="H497" s="192">
        <v>41879</v>
      </c>
      <c r="I497" s="38">
        <v>2538.8134500000001</v>
      </c>
      <c r="J497" s="7"/>
    </row>
    <row r="498" spans="5:10" ht="15">
      <c r="E498" s="192">
        <v>41065</v>
      </c>
      <c r="F498" s="193">
        <v>1757.24</v>
      </c>
      <c r="H498" s="192">
        <v>41878</v>
      </c>
      <c r="I498" s="38">
        <v>2546.4229999999998</v>
      </c>
      <c r="J498" s="7"/>
    </row>
    <row r="499" spans="5:10" ht="15">
      <c r="E499" s="192">
        <v>41095</v>
      </c>
      <c r="F499" s="193">
        <v>1757.24</v>
      </c>
      <c r="H499" s="192">
        <v>41877</v>
      </c>
      <c r="I499" s="38">
        <v>2551.4311400000001</v>
      </c>
      <c r="J499" s="7"/>
    </row>
    <row r="500" spans="5:10" ht="15">
      <c r="E500" s="192">
        <v>41126</v>
      </c>
      <c r="F500" s="193">
        <v>1759.12</v>
      </c>
      <c r="H500" s="192">
        <v>41876</v>
      </c>
      <c r="I500" s="38">
        <v>2539.9193399999999</v>
      </c>
      <c r="J500" s="7"/>
    </row>
    <row r="501" spans="5:10" ht="15">
      <c r="E501" s="192">
        <v>41157</v>
      </c>
      <c r="F501" s="193">
        <v>1760.6</v>
      </c>
      <c r="H501" s="192">
        <v>41875</v>
      </c>
      <c r="I501" s="38">
        <v>2546.2698599999999</v>
      </c>
      <c r="J501" s="7"/>
    </row>
    <row r="502" spans="5:10" ht="15">
      <c r="E502" s="192">
        <v>41187</v>
      </c>
      <c r="F502" s="193">
        <v>1775.96</v>
      </c>
      <c r="H502" s="192">
        <v>41874</v>
      </c>
      <c r="I502" s="38">
        <v>2546.2698599999999</v>
      </c>
      <c r="J502" s="7"/>
    </row>
    <row r="503" spans="5:10" ht="15">
      <c r="E503" s="192">
        <v>41218</v>
      </c>
      <c r="F503" s="193">
        <v>1765</v>
      </c>
      <c r="H503" s="192">
        <v>41873</v>
      </c>
      <c r="I503" s="38">
        <v>2540.2363</v>
      </c>
      <c r="J503" s="7"/>
    </row>
    <row r="504" spans="5:10" ht="15">
      <c r="E504" s="192">
        <v>41248</v>
      </c>
      <c r="F504" s="193">
        <v>1764.69</v>
      </c>
      <c r="H504" s="192">
        <v>41872</v>
      </c>
      <c r="I504" s="38">
        <v>2540.6632599999998</v>
      </c>
      <c r="J504" s="7"/>
    </row>
    <row r="505" spans="5:10" ht="15">
      <c r="E505" s="38" t="s">
        <v>446</v>
      </c>
      <c r="F505" s="193">
        <v>1764.69</v>
      </c>
      <c r="H505" s="192">
        <v>41871</v>
      </c>
      <c r="I505" s="38">
        <v>2517.0112600000002</v>
      </c>
      <c r="J505" s="7"/>
    </row>
    <row r="506" spans="5:10" ht="15">
      <c r="E506" s="38" t="s">
        <v>447</v>
      </c>
      <c r="F506" s="193">
        <v>1764.69</v>
      </c>
      <c r="H506" s="192">
        <v>41870</v>
      </c>
      <c r="I506" s="38">
        <v>2510.37844</v>
      </c>
      <c r="J506" s="7"/>
    </row>
    <row r="507" spans="5:10" ht="15">
      <c r="E507" s="38" t="s">
        <v>448</v>
      </c>
      <c r="F507" s="193">
        <v>1771.6</v>
      </c>
      <c r="H507" s="192">
        <v>41869</v>
      </c>
      <c r="I507" s="38">
        <v>2518.76584</v>
      </c>
      <c r="J507" s="7"/>
    </row>
    <row r="508" spans="5:10" ht="15">
      <c r="E508" s="38" t="s">
        <v>449</v>
      </c>
      <c r="F508" s="193">
        <v>1778.37</v>
      </c>
      <c r="H508" s="192">
        <v>41868</v>
      </c>
      <c r="I508" s="38">
        <v>2522.4412200000002</v>
      </c>
      <c r="J508" s="7"/>
    </row>
    <row r="509" spans="5:10" ht="15">
      <c r="E509" s="38" t="s">
        <v>450</v>
      </c>
      <c r="F509" s="193">
        <v>1793.61</v>
      </c>
      <c r="H509" s="192">
        <v>41867</v>
      </c>
      <c r="I509" s="38">
        <v>2522.4412200000002</v>
      </c>
      <c r="J509" s="7"/>
    </row>
    <row r="510" spans="5:10" ht="15">
      <c r="E510" s="38" t="s">
        <v>451</v>
      </c>
      <c r="F510" s="193">
        <v>1804.92</v>
      </c>
      <c r="H510" s="192">
        <v>41866</v>
      </c>
      <c r="I510" s="38">
        <v>2513.0195899999999</v>
      </c>
      <c r="J510" s="7"/>
    </row>
    <row r="511" spans="5:10" ht="15">
      <c r="E511" s="38" t="s">
        <v>452</v>
      </c>
      <c r="F511" s="193">
        <v>1814.46</v>
      </c>
      <c r="H511" s="192">
        <v>41865</v>
      </c>
      <c r="I511" s="38">
        <v>2519.9897099999998</v>
      </c>
      <c r="J511" s="7"/>
    </row>
    <row r="512" spans="5:10" ht="15">
      <c r="E512" s="38" t="s">
        <v>453</v>
      </c>
      <c r="F512" s="193">
        <v>1814.46</v>
      </c>
      <c r="H512" s="192">
        <v>41864</v>
      </c>
      <c r="I512" s="38">
        <v>2512.0550699999999</v>
      </c>
      <c r="J512" s="7"/>
    </row>
    <row r="513" spans="5:10" ht="15">
      <c r="E513" s="38" t="s">
        <v>454</v>
      </c>
      <c r="F513" s="193">
        <v>1814.46</v>
      </c>
      <c r="H513" s="192">
        <v>41863</v>
      </c>
      <c r="I513" s="38">
        <v>2513.37392</v>
      </c>
      <c r="J513" s="7"/>
    </row>
    <row r="514" spans="5:10" ht="15">
      <c r="E514" s="38" t="s">
        <v>455</v>
      </c>
      <c r="F514" s="193">
        <v>1814.46</v>
      </c>
      <c r="H514" s="192">
        <v>41862</v>
      </c>
      <c r="I514" s="38">
        <v>2532.3661099999999</v>
      </c>
      <c r="J514" s="7"/>
    </row>
    <row r="515" spans="5:10" ht="15">
      <c r="E515" s="38" t="s">
        <v>456</v>
      </c>
      <c r="F515" s="193">
        <v>1824.73</v>
      </c>
      <c r="H515" s="192">
        <v>41861</v>
      </c>
      <c r="I515" s="38">
        <v>2537.4734100000001</v>
      </c>
      <c r="J515" s="7"/>
    </row>
    <row r="516" spans="5:10" ht="15">
      <c r="E516" s="38" t="s">
        <v>457</v>
      </c>
      <c r="F516" s="193">
        <v>1845.17</v>
      </c>
      <c r="H516" s="192">
        <v>41860</v>
      </c>
      <c r="I516" s="38">
        <v>2537.4734100000001</v>
      </c>
      <c r="J516" s="7"/>
    </row>
    <row r="517" spans="5:10" ht="15">
      <c r="E517" s="38" t="s">
        <v>458</v>
      </c>
      <c r="F517" s="193">
        <v>1836.45</v>
      </c>
      <c r="H517" s="192">
        <v>41859</v>
      </c>
      <c r="I517" s="38">
        <v>2533.3417399999998</v>
      </c>
      <c r="J517" s="7"/>
    </row>
    <row r="518" spans="5:10" ht="15">
      <c r="E518" s="38" t="s">
        <v>459</v>
      </c>
      <c r="F518" s="193">
        <v>1840.69</v>
      </c>
      <c r="H518" s="192">
        <v>41858</v>
      </c>
      <c r="I518" s="38">
        <v>2521.4441299999999</v>
      </c>
      <c r="J518" s="7"/>
    </row>
    <row r="519" spans="5:10" ht="15">
      <c r="E519" s="38" t="s">
        <v>460</v>
      </c>
      <c r="F519" s="193">
        <v>1840.69</v>
      </c>
      <c r="H519" s="192">
        <v>41857</v>
      </c>
      <c r="I519" s="38">
        <v>2527.51728</v>
      </c>
      <c r="J519" s="7"/>
    </row>
    <row r="520" spans="5:10" ht="15">
      <c r="E520" s="38" t="s">
        <v>461</v>
      </c>
      <c r="F520" s="193">
        <v>1840.69</v>
      </c>
      <c r="H520" s="192">
        <v>41856</v>
      </c>
      <c r="I520" s="38">
        <v>2511.7012300000001</v>
      </c>
      <c r="J520" s="7"/>
    </row>
    <row r="521" spans="5:10" ht="15">
      <c r="E521" s="38" t="s">
        <v>462</v>
      </c>
      <c r="F521" s="193">
        <v>1840.69</v>
      </c>
      <c r="H521" s="192">
        <v>41855</v>
      </c>
      <c r="I521" s="38">
        <v>2514.3446199999998</v>
      </c>
      <c r="J521" s="7"/>
    </row>
    <row r="522" spans="5:10" ht="15">
      <c r="E522" s="38" t="s">
        <v>463</v>
      </c>
      <c r="F522" s="193">
        <v>1818.82</v>
      </c>
      <c r="H522" s="192">
        <v>41854</v>
      </c>
      <c r="I522" s="38">
        <v>2516.1245899999999</v>
      </c>
      <c r="J522" s="7"/>
    </row>
    <row r="523" spans="5:10" ht="15">
      <c r="E523" s="38" t="s">
        <v>464</v>
      </c>
      <c r="F523" s="193">
        <v>1827.83</v>
      </c>
      <c r="H523" s="192">
        <v>41853</v>
      </c>
      <c r="I523" s="38">
        <v>2516.1245899999999</v>
      </c>
      <c r="J523" s="7"/>
    </row>
    <row r="524" spans="5:10" ht="15">
      <c r="E524" s="192">
        <v>40914</v>
      </c>
      <c r="F524" s="193">
        <v>1833.8</v>
      </c>
      <c r="H524" s="192">
        <v>41852</v>
      </c>
      <c r="I524" s="38">
        <v>2522.9733799999999</v>
      </c>
      <c r="J524" s="7"/>
    </row>
    <row r="525" spans="5:10" ht="15">
      <c r="E525" s="192">
        <v>40945</v>
      </c>
      <c r="F525" s="193">
        <v>1834.71</v>
      </c>
      <c r="H525" s="192">
        <v>41851</v>
      </c>
      <c r="I525" s="38">
        <v>2505.3113400000002</v>
      </c>
      <c r="J525" s="7"/>
    </row>
    <row r="526" spans="5:10" ht="15">
      <c r="E526" s="192">
        <v>40974</v>
      </c>
      <c r="F526" s="193">
        <v>1834.71</v>
      </c>
      <c r="H526" s="192">
        <v>41850</v>
      </c>
      <c r="I526" s="38">
        <v>2479.43741</v>
      </c>
      <c r="J526" s="7"/>
    </row>
    <row r="527" spans="5:10" ht="15">
      <c r="E527" s="192">
        <v>41005</v>
      </c>
      <c r="F527" s="193">
        <v>1834.71</v>
      </c>
      <c r="H527" s="192">
        <v>41849</v>
      </c>
      <c r="I527" s="38">
        <v>2481.8530700000001</v>
      </c>
      <c r="J527" s="7"/>
    </row>
    <row r="528" spans="5:10" ht="15">
      <c r="E528" s="192">
        <v>41035</v>
      </c>
      <c r="F528" s="193">
        <v>1815.54</v>
      </c>
      <c r="H528" s="192">
        <v>41848</v>
      </c>
      <c r="I528" s="38">
        <v>2484.37221</v>
      </c>
      <c r="J528" s="7"/>
    </row>
    <row r="529" spans="5:10" ht="15">
      <c r="E529" s="192">
        <v>41066</v>
      </c>
      <c r="F529" s="193">
        <v>1798.85</v>
      </c>
      <c r="H529" s="192">
        <v>41847</v>
      </c>
      <c r="I529" s="38">
        <v>2483.17065</v>
      </c>
      <c r="J529" s="7"/>
    </row>
    <row r="530" spans="5:10" ht="15">
      <c r="E530" s="192">
        <v>41096</v>
      </c>
      <c r="F530" s="193">
        <v>1782.89</v>
      </c>
      <c r="H530" s="192">
        <v>41846</v>
      </c>
      <c r="I530" s="38">
        <v>2483.17065</v>
      </c>
      <c r="J530" s="7"/>
    </row>
    <row r="531" spans="5:10" ht="15">
      <c r="E531" s="192">
        <v>41127</v>
      </c>
      <c r="F531" s="193">
        <v>1766.91</v>
      </c>
      <c r="H531" s="192">
        <v>41845</v>
      </c>
      <c r="I531" s="38">
        <v>2479.893</v>
      </c>
      <c r="J531" s="7"/>
    </row>
    <row r="532" spans="5:10" ht="15">
      <c r="E532" s="192">
        <v>41158</v>
      </c>
      <c r="F532" s="193">
        <v>1776.26</v>
      </c>
      <c r="H532" s="192">
        <v>41844</v>
      </c>
      <c r="I532" s="38">
        <v>2488.8691699999999</v>
      </c>
      <c r="J532" s="7"/>
    </row>
    <row r="533" spans="5:10" ht="15">
      <c r="E533" s="192">
        <v>41188</v>
      </c>
      <c r="F533" s="193">
        <v>1776.26</v>
      </c>
      <c r="H533" s="192">
        <v>41843</v>
      </c>
      <c r="I533" s="38">
        <v>2489.3742200000002</v>
      </c>
      <c r="J533" s="7"/>
    </row>
    <row r="534" spans="5:10" ht="15">
      <c r="E534" s="192">
        <v>41219</v>
      </c>
      <c r="F534" s="193">
        <v>1776.26</v>
      </c>
      <c r="H534" s="192">
        <v>41842</v>
      </c>
      <c r="I534" s="38">
        <v>2506.67884</v>
      </c>
      <c r="J534" s="7"/>
    </row>
    <row r="535" spans="5:10" ht="15">
      <c r="E535" s="192">
        <v>41249</v>
      </c>
      <c r="F535" s="193">
        <v>1776.26</v>
      </c>
      <c r="H535" s="192">
        <v>41841</v>
      </c>
      <c r="I535" s="38">
        <v>2530.8618299999998</v>
      </c>
      <c r="J535" s="7"/>
    </row>
    <row r="536" spans="5:10" ht="15">
      <c r="E536" s="38" t="s">
        <v>465</v>
      </c>
      <c r="F536" s="193">
        <v>1776.47</v>
      </c>
      <c r="H536" s="192">
        <v>41840</v>
      </c>
      <c r="I536" s="38">
        <v>2528.80278</v>
      </c>
      <c r="J536" s="7"/>
    </row>
    <row r="537" spans="5:10" ht="15">
      <c r="E537" s="38" t="s">
        <v>466</v>
      </c>
      <c r="F537" s="193">
        <v>1783.45</v>
      </c>
      <c r="H537" s="192">
        <v>41839</v>
      </c>
      <c r="I537" s="38">
        <v>2528.80278</v>
      </c>
      <c r="J537" s="7"/>
    </row>
    <row r="538" spans="5:10" ht="15">
      <c r="E538" s="38" t="s">
        <v>467</v>
      </c>
      <c r="F538" s="193">
        <v>1787.63</v>
      </c>
      <c r="H538" s="192">
        <v>41838</v>
      </c>
      <c r="I538" s="38">
        <v>2529.3431599999999</v>
      </c>
      <c r="J538" s="7"/>
    </row>
    <row r="539" spans="5:10" ht="15">
      <c r="E539" s="38" t="s">
        <v>468</v>
      </c>
      <c r="F539" s="193">
        <v>1786.21</v>
      </c>
      <c r="H539" s="192">
        <v>41837</v>
      </c>
      <c r="I539" s="38">
        <v>2525.7166400000001</v>
      </c>
      <c r="J539" s="7"/>
    </row>
    <row r="540" spans="5:10" ht="15">
      <c r="E540" s="38" t="s">
        <v>469</v>
      </c>
      <c r="F540" s="193">
        <v>1786.21</v>
      </c>
      <c r="H540" s="192">
        <v>41836</v>
      </c>
      <c r="I540" s="38">
        <v>2528.2689700000001</v>
      </c>
      <c r="J540" s="7"/>
    </row>
    <row r="541" spans="5:10" ht="15">
      <c r="E541" s="38" t="s">
        <v>470</v>
      </c>
      <c r="F541" s="193">
        <v>1786.21</v>
      </c>
      <c r="H541" s="192">
        <v>41835</v>
      </c>
      <c r="I541" s="38">
        <v>2521.1181099999999</v>
      </c>
      <c r="J541" s="7"/>
    </row>
    <row r="542" spans="5:10" ht="15">
      <c r="E542" s="38" t="s">
        <v>471</v>
      </c>
      <c r="F542" s="193">
        <v>1786.21</v>
      </c>
      <c r="H542" s="192">
        <v>41834</v>
      </c>
      <c r="I542" s="38">
        <v>2524.4971399999999</v>
      </c>
      <c r="J542" s="7"/>
    </row>
    <row r="543" spans="5:10" ht="15">
      <c r="E543" s="38" t="s">
        <v>472</v>
      </c>
      <c r="F543" s="193">
        <v>1773.18</v>
      </c>
      <c r="H543" s="192">
        <v>41833</v>
      </c>
      <c r="I543" s="38">
        <v>2519.3099400000001</v>
      </c>
      <c r="J543" s="7"/>
    </row>
    <row r="544" spans="5:10" ht="15">
      <c r="E544" s="38" t="s">
        <v>473</v>
      </c>
      <c r="F544" s="193">
        <v>1770.38</v>
      </c>
      <c r="H544" s="192">
        <v>41832</v>
      </c>
      <c r="I544" s="38">
        <v>2519.3099400000001</v>
      </c>
      <c r="J544" s="7"/>
    </row>
    <row r="545" spans="5:10" ht="15">
      <c r="E545" s="38" t="s">
        <v>474</v>
      </c>
      <c r="F545" s="193">
        <v>1775.99</v>
      </c>
      <c r="H545" s="192">
        <v>41831</v>
      </c>
      <c r="I545" s="38">
        <v>2527.3333499999999</v>
      </c>
      <c r="J545" s="7"/>
    </row>
    <row r="546" spans="5:10" ht="15">
      <c r="E546" s="38" t="s">
        <v>475</v>
      </c>
      <c r="F546" s="193">
        <v>1787.47</v>
      </c>
      <c r="H546" s="192">
        <v>41830</v>
      </c>
      <c r="I546" s="38">
        <v>2529.7043899999999</v>
      </c>
      <c r="J546" s="7"/>
    </row>
    <row r="547" spans="5:10" ht="15">
      <c r="E547" s="38" t="s">
        <v>476</v>
      </c>
      <c r="F547" s="193">
        <v>1787.47</v>
      </c>
      <c r="H547" s="192">
        <v>41829</v>
      </c>
      <c r="I547" s="38">
        <v>2529.2760699999999</v>
      </c>
      <c r="J547" s="7"/>
    </row>
    <row r="548" spans="5:10" ht="15">
      <c r="E548" s="38" t="s">
        <v>477</v>
      </c>
      <c r="F548" s="193">
        <v>1787.47</v>
      </c>
      <c r="H548" s="192">
        <v>41828</v>
      </c>
      <c r="I548" s="38">
        <v>2517.60979</v>
      </c>
      <c r="J548" s="7"/>
    </row>
    <row r="549" spans="5:10" ht="15">
      <c r="E549" s="38" t="s">
        <v>478</v>
      </c>
      <c r="F549" s="193">
        <v>1803.37</v>
      </c>
      <c r="H549" s="192">
        <v>41827</v>
      </c>
      <c r="I549" s="38">
        <v>2513.7780400000001</v>
      </c>
      <c r="J549" s="7"/>
    </row>
    <row r="550" spans="5:10" ht="15">
      <c r="E550" s="38" t="s">
        <v>479</v>
      </c>
      <c r="F550" s="193">
        <v>1805.14</v>
      </c>
      <c r="H550" s="192">
        <v>41826</v>
      </c>
      <c r="I550" s="38">
        <v>2512.4838</v>
      </c>
      <c r="J550" s="7"/>
    </row>
    <row r="551" spans="5:10" ht="15">
      <c r="E551" s="38" t="s">
        <v>480</v>
      </c>
      <c r="F551" s="193">
        <v>1796.18</v>
      </c>
      <c r="H551" s="192">
        <v>41825</v>
      </c>
      <c r="I551" s="38">
        <v>2512.4838</v>
      </c>
      <c r="J551" s="7"/>
    </row>
    <row r="552" spans="5:10" ht="15">
      <c r="E552" s="38" t="s">
        <v>481</v>
      </c>
      <c r="F552" s="193">
        <v>1805.6</v>
      </c>
      <c r="H552" s="192">
        <v>41824</v>
      </c>
      <c r="I552" s="38">
        <v>2512.4838</v>
      </c>
      <c r="J552" s="7"/>
    </row>
    <row r="553" spans="5:10" ht="15">
      <c r="E553" s="38" t="s">
        <v>482</v>
      </c>
      <c r="F553" s="193">
        <v>1784.6</v>
      </c>
      <c r="H553" s="192">
        <v>41823</v>
      </c>
      <c r="I553" s="38">
        <v>2527.0095299999998</v>
      </c>
      <c r="J553" s="7"/>
    </row>
    <row r="554" spans="5:10" ht="15">
      <c r="E554" s="192">
        <v>40915</v>
      </c>
      <c r="F554" s="193">
        <v>1784.6</v>
      </c>
      <c r="H554" s="192">
        <v>41822</v>
      </c>
      <c r="I554" s="38">
        <v>2547.1377400000001</v>
      </c>
      <c r="J554" s="7"/>
    </row>
    <row r="555" spans="5:10" ht="15">
      <c r="E555" s="192">
        <v>40946</v>
      </c>
      <c r="F555" s="193">
        <v>1784.6</v>
      </c>
      <c r="H555" s="192">
        <v>41821</v>
      </c>
      <c r="I555" s="38">
        <v>2573.3738600000001</v>
      </c>
      <c r="J555" s="7"/>
    </row>
    <row r="556" spans="5:10" ht="15">
      <c r="E556" s="192">
        <v>40975</v>
      </c>
      <c r="F556" s="193">
        <v>1784.6</v>
      </c>
      <c r="H556" s="192">
        <v>41820</v>
      </c>
      <c r="I556" s="38">
        <v>2575.6312899999998</v>
      </c>
      <c r="J556" s="7"/>
    </row>
    <row r="557" spans="5:10" ht="15">
      <c r="E557" s="192">
        <v>41006</v>
      </c>
      <c r="F557" s="193">
        <v>1771.53</v>
      </c>
      <c r="H557" s="192">
        <v>41819</v>
      </c>
      <c r="I557" s="38">
        <v>2566.0372200000002</v>
      </c>
      <c r="J557" s="7"/>
    </row>
    <row r="558" spans="5:10" ht="15">
      <c r="E558" s="192">
        <v>41036</v>
      </c>
      <c r="F558" s="193">
        <v>1771.53</v>
      </c>
      <c r="H558" s="192">
        <v>41818</v>
      </c>
      <c r="I558" s="38">
        <v>2566.0372200000002</v>
      </c>
      <c r="J558" s="7"/>
    </row>
    <row r="559" spans="5:10" ht="15">
      <c r="E559" s="192">
        <v>41067</v>
      </c>
      <c r="F559" s="193">
        <v>1774.37</v>
      </c>
      <c r="H559" s="192">
        <v>41817</v>
      </c>
      <c r="I559" s="38">
        <v>2572.6119399999998</v>
      </c>
      <c r="J559" s="7"/>
    </row>
    <row r="560" spans="5:10" ht="15">
      <c r="E560" s="192">
        <v>41097</v>
      </c>
      <c r="F560" s="193">
        <v>1785.25</v>
      </c>
      <c r="H560" s="192">
        <v>41816</v>
      </c>
      <c r="I560" s="38">
        <v>2555.32881</v>
      </c>
      <c r="J560" s="7"/>
    </row>
    <row r="561" spans="5:10" ht="15">
      <c r="E561" s="192">
        <v>41128</v>
      </c>
      <c r="F561" s="193">
        <v>1785.25</v>
      </c>
      <c r="H561" s="192">
        <v>41815</v>
      </c>
      <c r="I561" s="38">
        <v>2572.4369499999998</v>
      </c>
      <c r="J561" s="7"/>
    </row>
    <row r="562" spans="5:10" ht="15">
      <c r="E562" s="192">
        <v>41159</v>
      </c>
      <c r="F562" s="193">
        <v>1785.25</v>
      </c>
      <c r="H562" s="192">
        <v>41814</v>
      </c>
      <c r="I562" s="38">
        <v>2562.3420000000001</v>
      </c>
      <c r="J562" s="7"/>
    </row>
    <row r="563" spans="5:10" ht="15">
      <c r="E563" s="192">
        <v>41189</v>
      </c>
      <c r="F563" s="193">
        <v>1790.25</v>
      </c>
      <c r="H563" s="192">
        <v>41813</v>
      </c>
      <c r="I563" s="38">
        <v>2561.5881800000002</v>
      </c>
      <c r="J563" s="7"/>
    </row>
    <row r="564" spans="5:10" ht="15">
      <c r="E564" s="192">
        <v>41220</v>
      </c>
      <c r="F564" s="193">
        <v>1785.06</v>
      </c>
      <c r="H564" s="192">
        <v>41812</v>
      </c>
      <c r="I564" s="38">
        <v>2558.3844300000001</v>
      </c>
      <c r="J564" s="7"/>
    </row>
    <row r="565" spans="5:10" ht="15">
      <c r="E565" s="192">
        <v>41250</v>
      </c>
      <c r="F565" s="193">
        <v>1787.72</v>
      </c>
      <c r="H565" s="192">
        <v>41811</v>
      </c>
      <c r="I565" s="38">
        <v>2558.3844300000001</v>
      </c>
      <c r="J565" s="7"/>
    </row>
    <row r="566" spans="5:10" ht="15">
      <c r="E566" s="38" t="s">
        <v>483</v>
      </c>
      <c r="F566" s="193">
        <v>1790.12</v>
      </c>
      <c r="H566" s="192">
        <v>41810</v>
      </c>
      <c r="I566" s="38">
        <v>2554.0131200000001</v>
      </c>
      <c r="J566" s="7"/>
    </row>
    <row r="567" spans="5:10" ht="15">
      <c r="E567" s="38" t="s">
        <v>484</v>
      </c>
      <c r="F567" s="193">
        <v>1780.21</v>
      </c>
      <c r="H567" s="192">
        <v>41809</v>
      </c>
      <c r="I567" s="38">
        <v>2584.5181400000001</v>
      </c>
      <c r="J567" s="7"/>
    </row>
    <row r="568" spans="5:10" ht="15">
      <c r="E568" s="38" t="s">
        <v>485</v>
      </c>
      <c r="F568" s="193">
        <v>1780.21</v>
      </c>
      <c r="H568" s="192">
        <v>41808</v>
      </c>
      <c r="I568" s="38">
        <v>2578.5442800000001</v>
      </c>
      <c r="J568" s="7"/>
    </row>
    <row r="569" spans="5:10" ht="15">
      <c r="E569" s="38" t="s">
        <v>486</v>
      </c>
      <c r="F569" s="193">
        <v>1780.21</v>
      </c>
      <c r="H569" s="192">
        <v>41807</v>
      </c>
      <c r="I569" s="38">
        <v>2555.2381300000002</v>
      </c>
      <c r="J569" s="7"/>
    </row>
    <row r="570" spans="5:10" ht="15">
      <c r="E570" s="38" t="s">
        <v>487</v>
      </c>
      <c r="F570" s="193">
        <v>1778.42</v>
      </c>
      <c r="H570" s="192">
        <v>41806</v>
      </c>
      <c r="I570" s="38">
        <v>2547.68496</v>
      </c>
      <c r="J570" s="7"/>
    </row>
    <row r="571" spans="5:10" ht="15">
      <c r="E571" s="38" t="s">
        <v>488</v>
      </c>
      <c r="F571" s="193">
        <v>1778.97</v>
      </c>
      <c r="H571" s="192">
        <v>41805</v>
      </c>
      <c r="I571" s="38">
        <v>2539.8000000000002</v>
      </c>
      <c r="J571" s="7"/>
    </row>
    <row r="572" spans="5:10" ht="15">
      <c r="E572" s="38" t="s">
        <v>489</v>
      </c>
      <c r="F572" s="193">
        <v>1778.28</v>
      </c>
      <c r="H572" s="192">
        <v>41804</v>
      </c>
      <c r="I572" s="38">
        <v>2539.8000000000002</v>
      </c>
      <c r="J572" s="7"/>
    </row>
    <row r="573" spans="5:10" ht="15">
      <c r="E573" s="38" t="s">
        <v>490</v>
      </c>
      <c r="F573" s="193">
        <v>1775.8</v>
      </c>
      <c r="H573" s="192">
        <v>41803</v>
      </c>
      <c r="I573" s="38">
        <v>2539.5429600000002</v>
      </c>
      <c r="J573" s="7"/>
    </row>
    <row r="574" spans="5:10" ht="15">
      <c r="E574" s="38" t="s">
        <v>491</v>
      </c>
      <c r="F574" s="193">
        <v>1775.8</v>
      </c>
      <c r="H574" s="192">
        <v>41802</v>
      </c>
      <c r="I574" s="38">
        <v>2553.9563400000002</v>
      </c>
      <c r="J574" s="7"/>
    </row>
    <row r="575" spans="5:10" ht="15">
      <c r="E575" s="38" t="s">
        <v>492</v>
      </c>
      <c r="F575" s="193">
        <v>1775.8</v>
      </c>
      <c r="H575" s="192">
        <v>41801</v>
      </c>
      <c r="I575" s="38">
        <v>2550.9299000000001</v>
      </c>
      <c r="J575" s="7"/>
    </row>
    <row r="576" spans="5:10" ht="15">
      <c r="E576" s="38" t="s">
        <v>493</v>
      </c>
      <c r="F576" s="193">
        <v>1775.8</v>
      </c>
      <c r="H576" s="192">
        <v>41800</v>
      </c>
      <c r="I576" s="38">
        <v>2551.6471099999999</v>
      </c>
      <c r="J576" s="7"/>
    </row>
    <row r="577" spans="5:10" ht="15">
      <c r="E577" s="38" t="s">
        <v>494</v>
      </c>
      <c r="F577" s="193">
        <v>1790.39</v>
      </c>
      <c r="H577" s="192">
        <v>41799</v>
      </c>
      <c r="I577" s="38">
        <v>2563.7621399999998</v>
      </c>
      <c r="J577" s="7"/>
    </row>
    <row r="578" spans="5:10" ht="15">
      <c r="E578" s="38" t="s">
        <v>495</v>
      </c>
      <c r="F578" s="193">
        <v>1797.33</v>
      </c>
      <c r="H578" s="192">
        <v>41798</v>
      </c>
      <c r="I578" s="38">
        <v>2572.43815</v>
      </c>
      <c r="J578" s="7"/>
    </row>
    <row r="579" spans="5:10" ht="15">
      <c r="E579" s="38" t="s">
        <v>496</v>
      </c>
      <c r="F579" s="193">
        <v>1799.48</v>
      </c>
      <c r="H579" s="192">
        <v>41797</v>
      </c>
      <c r="I579" s="38">
        <v>2572.43815</v>
      </c>
      <c r="J579" s="7"/>
    </row>
    <row r="580" spans="5:10" ht="15">
      <c r="E580" s="38" t="s">
        <v>497</v>
      </c>
      <c r="F580" s="193">
        <v>1789.22</v>
      </c>
      <c r="H580" s="192">
        <v>41796</v>
      </c>
      <c r="I580" s="38">
        <v>2580.6079100000002</v>
      </c>
      <c r="J580" s="7"/>
    </row>
    <row r="581" spans="5:10" ht="15">
      <c r="E581" s="38" t="s">
        <v>498</v>
      </c>
      <c r="F581" s="193">
        <v>1791.12</v>
      </c>
      <c r="H581" s="192">
        <v>41795</v>
      </c>
      <c r="I581" s="38">
        <v>2583.7185500000001</v>
      </c>
      <c r="J581" s="7"/>
    </row>
    <row r="582" spans="5:10" ht="15">
      <c r="E582" s="38" t="s">
        <v>499</v>
      </c>
      <c r="F582" s="193">
        <v>1791.12</v>
      </c>
      <c r="H582" s="192">
        <v>41794</v>
      </c>
      <c r="I582" s="38">
        <v>2587.7308400000002</v>
      </c>
      <c r="J582" s="7"/>
    </row>
    <row r="583" spans="5:10" ht="15">
      <c r="E583" s="38" t="s">
        <v>500</v>
      </c>
      <c r="F583" s="193">
        <v>1791.12</v>
      </c>
      <c r="H583" s="192">
        <v>41793</v>
      </c>
      <c r="I583" s="38">
        <v>2588.7667099999999</v>
      </c>
      <c r="J583" s="7"/>
    </row>
    <row r="584" spans="5:10" ht="15">
      <c r="E584" s="38" t="s">
        <v>501</v>
      </c>
      <c r="F584" s="193">
        <v>1789.02</v>
      </c>
      <c r="H584" s="192">
        <v>41792</v>
      </c>
      <c r="I584" s="38">
        <v>2586.2958800000001</v>
      </c>
      <c r="J584" s="7"/>
    </row>
    <row r="585" spans="5:10" ht="15">
      <c r="E585" s="192">
        <v>40916</v>
      </c>
      <c r="F585" s="193">
        <v>1790.74</v>
      </c>
      <c r="H585" s="192">
        <v>41791</v>
      </c>
      <c r="I585" s="38">
        <v>2593.5183099999999</v>
      </c>
      <c r="J585" s="7"/>
    </row>
    <row r="586" spans="5:10" ht="15">
      <c r="E586" s="192">
        <v>40947</v>
      </c>
      <c r="F586" s="193">
        <v>1787.51</v>
      </c>
      <c r="H586" s="192">
        <v>41790</v>
      </c>
      <c r="I586" s="38">
        <v>2593.5183099999999</v>
      </c>
      <c r="J586" s="7"/>
    </row>
    <row r="587" spans="5:10" ht="15">
      <c r="E587" s="192">
        <v>40976</v>
      </c>
      <c r="F587" s="193">
        <v>1790.97</v>
      </c>
      <c r="H587" s="192">
        <v>41789</v>
      </c>
      <c r="I587" s="38">
        <v>2600.77772</v>
      </c>
      <c r="J587" s="7"/>
    </row>
    <row r="588" spans="5:10" ht="15">
      <c r="E588" s="192">
        <v>41007</v>
      </c>
      <c r="F588" s="193">
        <v>1786.06</v>
      </c>
      <c r="H588" s="192">
        <v>41788</v>
      </c>
      <c r="I588" s="38">
        <v>2601.6497399999998</v>
      </c>
      <c r="J588" s="7"/>
    </row>
    <row r="589" spans="5:10" ht="15">
      <c r="E589" s="192">
        <v>41037</v>
      </c>
      <c r="F589" s="193">
        <v>1786.06</v>
      </c>
      <c r="H589" s="192">
        <v>41787</v>
      </c>
      <c r="I589" s="38">
        <v>2607.1030700000001</v>
      </c>
      <c r="J589" s="7"/>
    </row>
    <row r="590" spans="5:10" ht="15">
      <c r="E590" s="192">
        <v>41068</v>
      </c>
      <c r="F590" s="193">
        <v>1786.06</v>
      </c>
      <c r="H590" s="192">
        <v>41786</v>
      </c>
      <c r="I590" s="38">
        <v>2594.2838200000001</v>
      </c>
      <c r="J590" s="7"/>
    </row>
    <row r="591" spans="5:10" ht="15">
      <c r="E591" s="192">
        <v>41098</v>
      </c>
      <c r="F591" s="193">
        <v>1785.29</v>
      </c>
      <c r="H591" s="192">
        <v>41785</v>
      </c>
      <c r="I591" s="38">
        <v>2601.33428</v>
      </c>
      <c r="J591" s="7"/>
    </row>
    <row r="592" spans="5:10" ht="15">
      <c r="E592" s="192">
        <v>41129</v>
      </c>
      <c r="F592" s="193">
        <v>1785.29</v>
      </c>
      <c r="H592" s="192">
        <v>41784</v>
      </c>
      <c r="I592" s="38">
        <v>2597.52322</v>
      </c>
      <c r="J592" s="7"/>
    </row>
    <row r="593" spans="5:10" ht="15">
      <c r="E593" s="192">
        <v>41160</v>
      </c>
      <c r="F593" s="193">
        <v>1788.03</v>
      </c>
      <c r="H593" s="192">
        <v>41783</v>
      </c>
      <c r="I593" s="38">
        <v>2597.52322</v>
      </c>
      <c r="J593" s="7"/>
    </row>
    <row r="594" spans="5:10" ht="15">
      <c r="E594" s="192">
        <v>41190</v>
      </c>
      <c r="F594" s="193">
        <v>1788.08</v>
      </c>
      <c r="H594" s="192">
        <v>41782</v>
      </c>
      <c r="I594" s="38">
        <v>2597.8912700000001</v>
      </c>
      <c r="J594" s="7"/>
    </row>
    <row r="595" spans="5:10" ht="15">
      <c r="E595" s="192">
        <v>41221</v>
      </c>
      <c r="F595" s="193">
        <v>1791.61</v>
      </c>
      <c r="H595" s="192">
        <v>41781</v>
      </c>
      <c r="I595" s="38">
        <v>2610.2078099999999</v>
      </c>
      <c r="J595" s="7"/>
    </row>
    <row r="596" spans="5:10" ht="15">
      <c r="E596" s="192">
        <v>41251</v>
      </c>
      <c r="F596" s="193">
        <v>1791.61</v>
      </c>
      <c r="H596" s="192">
        <v>41780</v>
      </c>
      <c r="I596" s="38">
        <v>2624.1442400000001</v>
      </c>
      <c r="J596" s="7"/>
    </row>
    <row r="597" spans="5:10" ht="15">
      <c r="E597" s="38" t="s">
        <v>502</v>
      </c>
      <c r="F597" s="193">
        <v>1791.61</v>
      </c>
      <c r="H597" s="192">
        <v>41779</v>
      </c>
      <c r="I597" s="38">
        <v>2631.1246799999999</v>
      </c>
      <c r="J597" s="7"/>
    </row>
    <row r="598" spans="5:10" ht="15">
      <c r="E598" s="38" t="s">
        <v>503</v>
      </c>
      <c r="F598" s="193">
        <v>1792.86</v>
      </c>
      <c r="H598" s="192">
        <v>41778</v>
      </c>
      <c r="I598" s="38">
        <v>2641.5662499999999</v>
      </c>
      <c r="J598" s="7"/>
    </row>
    <row r="599" spans="5:10" ht="15">
      <c r="E599" s="38" t="s">
        <v>504</v>
      </c>
      <c r="F599" s="193">
        <v>1800.81</v>
      </c>
      <c r="H599" s="192">
        <v>41777</v>
      </c>
      <c r="I599" s="38">
        <v>2638.6781299999998</v>
      </c>
      <c r="J599" s="7"/>
    </row>
    <row r="600" spans="5:10" ht="15">
      <c r="E600" s="38" t="s">
        <v>505</v>
      </c>
      <c r="F600" s="193">
        <v>1817.18</v>
      </c>
      <c r="H600" s="192">
        <v>41776</v>
      </c>
      <c r="I600" s="38">
        <v>2638.6781299999998</v>
      </c>
      <c r="J600" s="7"/>
    </row>
    <row r="601" spans="5:10" ht="15">
      <c r="E601" s="38" t="s">
        <v>506</v>
      </c>
      <c r="F601" s="193">
        <v>1825.52</v>
      </c>
      <c r="H601" s="192">
        <v>41775</v>
      </c>
      <c r="I601" s="38">
        <v>2641.9535099999998</v>
      </c>
      <c r="J601" s="7"/>
    </row>
    <row r="602" spans="5:10" ht="15">
      <c r="E602" s="38" t="s">
        <v>507</v>
      </c>
      <c r="F602" s="193">
        <v>1822.59</v>
      </c>
      <c r="H602" s="192">
        <v>41774</v>
      </c>
      <c r="I602" s="38">
        <v>2640.8514599999999</v>
      </c>
      <c r="J602" s="7"/>
    </row>
    <row r="603" spans="5:10" ht="15">
      <c r="E603" s="38" t="s">
        <v>508</v>
      </c>
      <c r="F603" s="193">
        <v>1822.59</v>
      </c>
      <c r="H603" s="192">
        <v>41773</v>
      </c>
      <c r="I603" s="38">
        <v>2632.0046900000002</v>
      </c>
      <c r="J603" s="7"/>
    </row>
    <row r="604" spans="5:10" ht="15">
      <c r="E604" s="38" t="s">
        <v>509</v>
      </c>
      <c r="F604" s="193">
        <v>1822.59</v>
      </c>
      <c r="H604" s="192">
        <v>41772</v>
      </c>
      <c r="I604" s="38">
        <v>2610.88265</v>
      </c>
      <c r="J604" s="7"/>
    </row>
    <row r="605" spans="5:10" ht="15">
      <c r="E605" s="38" t="s">
        <v>510</v>
      </c>
      <c r="F605" s="193">
        <v>1822.59</v>
      </c>
      <c r="H605" s="192">
        <v>41771</v>
      </c>
      <c r="I605" s="38">
        <v>2615.6220800000001</v>
      </c>
      <c r="J605" s="7"/>
    </row>
    <row r="606" spans="5:10" ht="15">
      <c r="E606" s="38" t="s">
        <v>511</v>
      </c>
      <c r="F606" s="193">
        <v>1815.8</v>
      </c>
      <c r="H606" s="192">
        <v>41770</v>
      </c>
      <c r="I606" s="38">
        <v>2615.81223</v>
      </c>
      <c r="J606" s="7"/>
    </row>
    <row r="607" spans="5:10" ht="15">
      <c r="E607" s="38" t="s">
        <v>512</v>
      </c>
      <c r="F607" s="193">
        <v>1812.88</v>
      </c>
      <c r="H607" s="192">
        <v>41769</v>
      </c>
      <c r="I607" s="38">
        <v>2615.81223</v>
      </c>
      <c r="J607" s="7"/>
    </row>
    <row r="608" spans="5:10" ht="15">
      <c r="E608" s="38" t="s">
        <v>513</v>
      </c>
      <c r="F608" s="193">
        <v>1808.33</v>
      </c>
      <c r="H608" s="192">
        <v>41768</v>
      </c>
      <c r="I608" s="38">
        <v>2616.69265</v>
      </c>
      <c r="J608" s="7"/>
    </row>
    <row r="609" spans="5:10" ht="15">
      <c r="E609" s="38" t="s">
        <v>514</v>
      </c>
      <c r="F609" s="193">
        <v>1814.83</v>
      </c>
      <c r="H609" s="192">
        <v>41767</v>
      </c>
      <c r="I609" s="38">
        <v>2651.9503100000002</v>
      </c>
      <c r="J609" s="7"/>
    </row>
    <row r="610" spans="5:10" ht="15">
      <c r="E610" s="38" t="s">
        <v>515</v>
      </c>
      <c r="F610" s="193">
        <v>1814.83</v>
      </c>
      <c r="H610" s="192">
        <v>41766</v>
      </c>
      <c r="I610" s="38">
        <v>2670.6139499999999</v>
      </c>
      <c r="J610" s="7"/>
    </row>
    <row r="611" spans="5:10" ht="15">
      <c r="E611" s="38" t="s">
        <v>516</v>
      </c>
      <c r="F611" s="193">
        <v>1814.83</v>
      </c>
      <c r="H611" s="192">
        <v>41765</v>
      </c>
      <c r="I611" s="38">
        <v>2679.4134300000001</v>
      </c>
      <c r="J611" s="7"/>
    </row>
    <row r="612" spans="5:10" ht="15">
      <c r="E612" s="38" t="s">
        <v>517</v>
      </c>
      <c r="F612" s="193">
        <v>1821.44</v>
      </c>
      <c r="H612" s="192">
        <v>41764</v>
      </c>
      <c r="I612" s="38">
        <v>2673.4154600000002</v>
      </c>
      <c r="J612" s="7"/>
    </row>
    <row r="613" spans="5:10" ht="15">
      <c r="E613" s="38" t="s">
        <v>518</v>
      </c>
      <c r="F613" s="193">
        <v>1828.99</v>
      </c>
      <c r="H613" s="192">
        <v>41763</v>
      </c>
      <c r="I613" s="38">
        <v>2670.9112700000001</v>
      </c>
      <c r="J613" s="7"/>
    </row>
    <row r="614" spans="5:10" ht="15">
      <c r="E614" s="38" t="s">
        <v>519</v>
      </c>
      <c r="F614" s="193">
        <v>1833.14</v>
      </c>
      <c r="H614" s="192">
        <v>41762</v>
      </c>
      <c r="I614" s="38">
        <v>2670.9112700000001</v>
      </c>
      <c r="J614" s="7"/>
    </row>
    <row r="615" spans="5:10" ht="15">
      <c r="E615" s="38" t="s">
        <v>520</v>
      </c>
      <c r="F615" s="193">
        <v>1830.5</v>
      </c>
      <c r="H615" s="192">
        <v>41761</v>
      </c>
      <c r="I615" s="38">
        <v>2680.83896</v>
      </c>
      <c r="J615" s="7"/>
    </row>
    <row r="616" spans="5:10" ht="15">
      <c r="E616" s="192">
        <v>40917</v>
      </c>
      <c r="F616" s="193">
        <v>1825.21</v>
      </c>
      <c r="H616" s="192">
        <v>41760</v>
      </c>
      <c r="I616" s="38">
        <v>2680.83896</v>
      </c>
      <c r="J616" s="7"/>
    </row>
    <row r="617" spans="5:10" ht="15">
      <c r="E617" s="192">
        <v>40948</v>
      </c>
      <c r="F617" s="193">
        <v>1825.21</v>
      </c>
      <c r="H617" s="192">
        <v>41759</v>
      </c>
      <c r="I617" s="38">
        <v>2683.1683699999999</v>
      </c>
      <c r="J617" s="7"/>
    </row>
    <row r="618" spans="5:10" ht="15">
      <c r="E618" s="192">
        <v>40977</v>
      </c>
      <c r="F618" s="193">
        <v>1825.21</v>
      </c>
      <c r="H618" s="192">
        <v>41758</v>
      </c>
      <c r="I618" s="38">
        <v>2675.2476299999998</v>
      </c>
      <c r="J618" s="7"/>
    </row>
    <row r="619" spans="5:10" ht="15">
      <c r="E619" s="192">
        <v>41008</v>
      </c>
      <c r="F619" s="193">
        <v>1825.21</v>
      </c>
      <c r="H619" s="192">
        <v>41757</v>
      </c>
      <c r="I619" s="38">
        <v>2689.1141499999999</v>
      </c>
      <c r="J619" s="7"/>
    </row>
    <row r="620" spans="5:10" ht="15">
      <c r="E620" s="192">
        <v>41038</v>
      </c>
      <c r="F620" s="193">
        <v>1824.81</v>
      </c>
      <c r="H620" s="192">
        <v>41756</v>
      </c>
      <c r="I620" s="38">
        <v>2687.7544899999998</v>
      </c>
      <c r="J620" s="7"/>
    </row>
    <row r="621" spans="5:10" ht="15">
      <c r="E621" s="192">
        <v>41069</v>
      </c>
      <c r="F621" s="193">
        <v>1814.06</v>
      </c>
      <c r="H621" s="192">
        <v>41755</v>
      </c>
      <c r="I621" s="38">
        <v>2687.7544899999998</v>
      </c>
      <c r="J621" s="7"/>
    </row>
    <row r="622" spans="5:10" ht="15">
      <c r="E622" s="192">
        <v>41099</v>
      </c>
      <c r="F622" s="193">
        <v>1804.09</v>
      </c>
      <c r="H622" s="192">
        <v>41754</v>
      </c>
      <c r="I622" s="38">
        <v>2679.0368600000002</v>
      </c>
      <c r="J622" s="7"/>
    </row>
    <row r="623" spans="5:10" ht="15">
      <c r="E623" s="192">
        <v>41130</v>
      </c>
      <c r="F623" s="193">
        <v>1797.35</v>
      </c>
      <c r="H623" s="192">
        <v>41753</v>
      </c>
      <c r="I623" s="38">
        <v>2676.3258300000002</v>
      </c>
      <c r="J623" s="7"/>
    </row>
    <row r="624" spans="5:10" ht="15">
      <c r="E624" s="192">
        <v>41161</v>
      </c>
      <c r="F624" s="193">
        <v>1797.35</v>
      </c>
      <c r="H624" s="192">
        <v>41752</v>
      </c>
      <c r="I624" s="38">
        <v>2668.6233000000002</v>
      </c>
      <c r="J624" s="7"/>
    </row>
    <row r="625" spans="5:10" ht="15">
      <c r="E625" s="192">
        <v>41191</v>
      </c>
      <c r="F625" s="193">
        <v>1797.35</v>
      </c>
      <c r="H625" s="192">
        <v>41751</v>
      </c>
      <c r="I625" s="38">
        <v>2651.3423899999998</v>
      </c>
      <c r="J625" s="7"/>
    </row>
    <row r="626" spans="5:10" ht="15">
      <c r="E626" s="192">
        <v>41222</v>
      </c>
      <c r="F626" s="193">
        <v>1802.23</v>
      </c>
      <c r="H626" s="192">
        <v>41750</v>
      </c>
      <c r="I626" s="38">
        <v>2665.0278499999999</v>
      </c>
      <c r="J626" s="7"/>
    </row>
    <row r="627" spans="5:10" ht="15">
      <c r="E627" s="192">
        <v>41252</v>
      </c>
      <c r="F627" s="193">
        <v>1795.4</v>
      </c>
      <c r="H627" s="192">
        <v>41749</v>
      </c>
      <c r="I627" s="38">
        <v>2671.1093000000001</v>
      </c>
      <c r="J627" s="7"/>
    </row>
    <row r="628" spans="5:10" ht="15">
      <c r="E628" s="38" t="s">
        <v>521</v>
      </c>
      <c r="F628" s="193">
        <v>1802.22</v>
      </c>
      <c r="H628" s="192">
        <v>41748</v>
      </c>
      <c r="I628" s="38">
        <v>2671.1093000000001</v>
      </c>
      <c r="J628" s="7"/>
    </row>
    <row r="629" spans="5:10" ht="15">
      <c r="E629" s="38" t="s">
        <v>522</v>
      </c>
      <c r="F629" s="193">
        <v>1799.57</v>
      </c>
      <c r="H629" s="192">
        <v>41747</v>
      </c>
      <c r="I629" s="38">
        <v>2671.1093000000001</v>
      </c>
      <c r="J629" s="7"/>
    </row>
    <row r="630" spans="5:10" ht="15">
      <c r="E630" s="38" t="s">
        <v>523</v>
      </c>
      <c r="F630" s="193">
        <v>1789.54</v>
      </c>
      <c r="H630" s="192">
        <v>41746</v>
      </c>
      <c r="I630" s="38">
        <v>2671.1093000000001</v>
      </c>
      <c r="J630" s="7"/>
    </row>
    <row r="631" spans="5:10" ht="15">
      <c r="E631" s="38" t="s">
        <v>524</v>
      </c>
      <c r="F631" s="193">
        <v>1789.54</v>
      </c>
      <c r="H631" s="192">
        <v>41745</v>
      </c>
      <c r="I631" s="38">
        <v>2667.9956699999998</v>
      </c>
      <c r="J631" s="7"/>
    </row>
    <row r="632" spans="5:10" ht="15">
      <c r="E632" s="38" t="s">
        <v>525</v>
      </c>
      <c r="F632" s="193">
        <v>1789.54</v>
      </c>
      <c r="H632" s="192">
        <v>41744</v>
      </c>
      <c r="I632" s="38">
        <v>2663.1521299999999</v>
      </c>
      <c r="J632" s="7"/>
    </row>
    <row r="633" spans="5:10" ht="15">
      <c r="E633" s="38" t="s">
        <v>526</v>
      </c>
      <c r="F633" s="193">
        <v>1799.77</v>
      </c>
      <c r="H633" s="192">
        <v>41743</v>
      </c>
      <c r="I633" s="38">
        <v>2662.6336799999999</v>
      </c>
      <c r="J633" s="7"/>
    </row>
    <row r="634" spans="5:10" ht="15">
      <c r="E634" s="38" t="s">
        <v>527</v>
      </c>
      <c r="F634" s="193">
        <v>1800.19</v>
      </c>
      <c r="H634" s="192">
        <v>41742</v>
      </c>
      <c r="I634" s="38">
        <v>2676.5101</v>
      </c>
      <c r="J634" s="7"/>
    </row>
    <row r="635" spans="5:10" ht="15">
      <c r="E635" s="38" t="s">
        <v>528</v>
      </c>
      <c r="F635" s="193">
        <v>1795.66</v>
      </c>
      <c r="H635" s="192">
        <v>41741</v>
      </c>
      <c r="I635" s="38">
        <v>2676.5101</v>
      </c>
      <c r="J635" s="7"/>
    </row>
    <row r="636" spans="5:10" ht="15">
      <c r="E636" s="38" t="s">
        <v>529</v>
      </c>
      <c r="F636" s="193">
        <v>1798.98</v>
      </c>
      <c r="H636" s="192">
        <v>41740</v>
      </c>
      <c r="I636" s="38">
        <v>2667.6915399999998</v>
      </c>
      <c r="J636" s="7"/>
    </row>
    <row r="637" spans="5:10" ht="15">
      <c r="E637" s="38" t="s">
        <v>530</v>
      </c>
      <c r="F637" s="193">
        <v>1796.75</v>
      </c>
      <c r="H637" s="192">
        <v>41739</v>
      </c>
      <c r="I637" s="38">
        <v>2680.54603</v>
      </c>
      <c r="J637" s="7"/>
    </row>
    <row r="638" spans="5:10" ht="15">
      <c r="E638" s="38" t="s">
        <v>531</v>
      </c>
      <c r="F638" s="193">
        <v>1796.75</v>
      </c>
      <c r="H638" s="192">
        <v>41738</v>
      </c>
      <c r="I638" s="38">
        <v>2659.7646800000002</v>
      </c>
      <c r="J638" s="7"/>
    </row>
    <row r="639" spans="5:10" ht="15">
      <c r="E639" s="38" t="s">
        <v>532</v>
      </c>
      <c r="F639" s="193">
        <v>1796.75</v>
      </c>
      <c r="H639" s="192">
        <v>41737</v>
      </c>
      <c r="I639" s="38">
        <v>2672.8085299999998</v>
      </c>
      <c r="J639" s="7"/>
    </row>
    <row r="640" spans="5:10" ht="15">
      <c r="E640" s="38" t="s">
        <v>533</v>
      </c>
      <c r="F640" s="193">
        <v>1799.29</v>
      </c>
      <c r="H640" s="192">
        <v>41736</v>
      </c>
      <c r="I640" s="38">
        <v>2682.23227</v>
      </c>
      <c r="J640" s="7"/>
    </row>
    <row r="641" spans="5:10" ht="15">
      <c r="E641" s="38" t="s">
        <v>534</v>
      </c>
      <c r="F641" s="193">
        <v>1795.69</v>
      </c>
      <c r="H641" s="192">
        <v>41735</v>
      </c>
      <c r="I641" s="38">
        <v>2672.7658000000001</v>
      </c>
      <c r="J641" s="7"/>
    </row>
    <row r="642" spans="5:10" ht="15">
      <c r="E642" s="38" t="s">
        <v>535</v>
      </c>
      <c r="F642" s="193">
        <v>1799.55</v>
      </c>
      <c r="H642" s="192">
        <v>41734</v>
      </c>
      <c r="I642" s="38">
        <v>2672.7658000000001</v>
      </c>
      <c r="J642" s="7"/>
    </row>
    <row r="643" spans="5:10" ht="15">
      <c r="E643" s="38" t="s">
        <v>536</v>
      </c>
      <c r="F643" s="193">
        <v>1798.08</v>
      </c>
      <c r="H643" s="192">
        <v>41733</v>
      </c>
      <c r="I643" s="38">
        <v>2692.68984</v>
      </c>
      <c r="J643" s="7"/>
    </row>
    <row r="644" spans="5:10" ht="15">
      <c r="E644" s="38" t="s">
        <v>537</v>
      </c>
      <c r="F644" s="193">
        <v>1800.52</v>
      </c>
      <c r="H644" s="192">
        <v>41732</v>
      </c>
      <c r="I644" s="38">
        <v>2693.2484899999999</v>
      </c>
      <c r="J644" s="7"/>
    </row>
    <row r="645" spans="5:10" ht="15">
      <c r="E645" s="38" t="s">
        <v>538</v>
      </c>
      <c r="F645" s="193">
        <v>1800.52</v>
      </c>
      <c r="H645" s="192">
        <v>41731</v>
      </c>
      <c r="I645" s="38">
        <v>2706.8163399999999</v>
      </c>
      <c r="J645" s="7"/>
    </row>
    <row r="646" spans="5:10" ht="15">
      <c r="E646" s="192">
        <v>40918</v>
      </c>
      <c r="F646" s="193">
        <v>1800.52</v>
      </c>
      <c r="H646" s="192">
        <v>41730</v>
      </c>
      <c r="I646" s="38">
        <v>2716.7577999999999</v>
      </c>
      <c r="J646" s="7"/>
    </row>
    <row r="647" spans="5:10" ht="15">
      <c r="E647" s="192">
        <v>40949</v>
      </c>
      <c r="F647" s="193">
        <v>1797.97</v>
      </c>
      <c r="H647" s="192">
        <v>41729</v>
      </c>
      <c r="I647" s="38">
        <v>2708.7022900000002</v>
      </c>
      <c r="J647" s="7"/>
    </row>
    <row r="648" spans="5:10" ht="15">
      <c r="E648" s="192">
        <v>40978</v>
      </c>
      <c r="F648" s="193">
        <v>1798.86</v>
      </c>
      <c r="H648" s="192">
        <v>41728</v>
      </c>
      <c r="I648" s="38">
        <v>2702.8063299999999</v>
      </c>
      <c r="J648" s="7"/>
    </row>
    <row r="649" spans="5:10" ht="15">
      <c r="E649" s="192">
        <v>41009</v>
      </c>
      <c r="F649" s="193">
        <v>1800.43</v>
      </c>
      <c r="H649" s="192">
        <v>41727</v>
      </c>
      <c r="I649" s="38">
        <v>2702.8063299999999</v>
      </c>
      <c r="J649" s="7"/>
    </row>
    <row r="650" spans="5:10" ht="15">
      <c r="E650" s="192">
        <v>41039</v>
      </c>
      <c r="F650" s="193">
        <v>1797.68</v>
      </c>
      <c r="H650" s="192">
        <v>41726</v>
      </c>
      <c r="I650" s="38">
        <v>2703.2464100000002</v>
      </c>
      <c r="J650" s="7"/>
    </row>
    <row r="651" spans="5:10" ht="15">
      <c r="E651" s="192">
        <v>41070</v>
      </c>
      <c r="F651" s="193">
        <v>1795.4</v>
      </c>
      <c r="H651" s="192">
        <v>41725</v>
      </c>
      <c r="I651" s="38">
        <v>2710.8445700000002</v>
      </c>
      <c r="J651" s="7"/>
    </row>
    <row r="652" spans="5:10" ht="15">
      <c r="E652" s="192">
        <v>41100</v>
      </c>
      <c r="F652" s="193">
        <v>1795.4</v>
      </c>
      <c r="H652" s="192">
        <v>41724</v>
      </c>
      <c r="I652" s="38">
        <v>2727.64039</v>
      </c>
      <c r="J652" s="7"/>
    </row>
    <row r="653" spans="5:10" ht="15">
      <c r="E653" s="192">
        <v>41131</v>
      </c>
      <c r="F653" s="193">
        <v>1795.4</v>
      </c>
      <c r="H653" s="192">
        <v>41723</v>
      </c>
      <c r="I653" s="38">
        <v>2747.02684</v>
      </c>
      <c r="J653" s="7"/>
    </row>
    <row r="654" spans="5:10" ht="15">
      <c r="E654" s="192">
        <v>41162</v>
      </c>
      <c r="F654" s="193">
        <v>1795.4</v>
      </c>
      <c r="H654" s="192">
        <v>41722</v>
      </c>
      <c r="I654" s="38">
        <v>2748.2231499999998</v>
      </c>
      <c r="J654" s="7"/>
    </row>
    <row r="655" spans="5:10" ht="15">
      <c r="E655" s="192">
        <v>41192</v>
      </c>
      <c r="F655" s="193">
        <v>1798.32</v>
      </c>
      <c r="H655" s="192">
        <v>41721</v>
      </c>
      <c r="I655" s="38">
        <v>2748.02376</v>
      </c>
      <c r="J655" s="7"/>
    </row>
    <row r="656" spans="5:10" ht="15">
      <c r="E656" s="192">
        <v>41223</v>
      </c>
      <c r="F656" s="193">
        <v>1799.78</v>
      </c>
      <c r="H656" s="192">
        <v>41720</v>
      </c>
      <c r="I656" s="38">
        <v>2748.02376</v>
      </c>
      <c r="J656" s="7"/>
    </row>
    <row r="657" spans="5:10" ht="15">
      <c r="E657" s="192">
        <v>41253</v>
      </c>
      <c r="F657" s="193">
        <v>1797.68</v>
      </c>
      <c r="H657" s="192">
        <v>41719</v>
      </c>
      <c r="I657" s="38">
        <v>2754.5704500000002</v>
      </c>
      <c r="J657" s="7"/>
    </row>
    <row r="658" spans="5:10" ht="15">
      <c r="E658" s="38" t="s">
        <v>539</v>
      </c>
      <c r="F658" s="193">
        <v>1797.68</v>
      </c>
      <c r="H658" s="192">
        <v>41718</v>
      </c>
      <c r="I658" s="38">
        <v>2780.6557200000002</v>
      </c>
      <c r="J658" s="7"/>
    </row>
    <row r="659" spans="5:10" ht="15">
      <c r="E659" s="38" t="s">
        <v>540</v>
      </c>
      <c r="F659" s="193">
        <v>1797.68</v>
      </c>
      <c r="H659" s="192">
        <v>41717</v>
      </c>
      <c r="I659" s="38">
        <v>2830.38852</v>
      </c>
      <c r="J659" s="7"/>
    </row>
    <row r="660" spans="5:10" ht="15">
      <c r="E660" s="38" t="s">
        <v>541</v>
      </c>
      <c r="F660" s="193">
        <v>1797.68</v>
      </c>
      <c r="H660" s="192">
        <v>41716</v>
      </c>
      <c r="I660" s="38">
        <v>2831.51811</v>
      </c>
      <c r="J660" s="7"/>
    </row>
    <row r="661" spans="5:10" ht="15">
      <c r="E661" s="38" t="s">
        <v>542</v>
      </c>
      <c r="F661" s="193">
        <v>1797.68</v>
      </c>
      <c r="H661" s="192">
        <v>41715</v>
      </c>
      <c r="I661" s="38">
        <v>2847.48657</v>
      </c>
      <c r="J661" s="7"/>
    </row>
    <row r="662" spans="5:10" ht="15">
      <c r="E662" s="38" t="s">
        <v>543</v>
      </c>
      <c r="F662" s="193">
        <v>1797.81</v>
      </c>
      <c r="H662" s="192">
        <v>41714</v>
      </c>
      <c r="I662" s="38">
        <v>2847.0776500000002</v>
      </c>
      <c r="J662" s="7"/>
    </row>
    <row r="663" spans="5:10" ht="15">
      <c r="E663" s="38" t="s">
        <v>544</v>
      </c>
      <c r="F663" s="193">
        <v>1798.53</v>
      </c>
      <c r="H663" s="192">
        <v>41713</v>
      </c>
      <c r="I663" s="38">
        <v>2847.0776500000002</v>
      </c>
      <c r="J663" s="7"/>
    </row>
    <row r="664" spans="5:10" ht="15">
      <c r="E664" s="38" t="s">
        <v>545</v>
      </c>
      <c r="F664" s="193">
        <v>1797.66</v>
      </c>
      <c r="H664" s="192">
        <v>41712</v>
      </c>
      <c r="I664" s="38">
        <v>2846.9384</v>
      </c>
      <c r="J664" s="7"/>
    </row>
    <row r="665" spans="5:10" ht="15">
      <c r="E665" s="38" t="s">
        <v>546</v>
      </c>
      <c r="F665" s="193">
        <v>1798.42</v>
      </c>
      <c r="H665" s="192">
        <v>41711</v>
      </c>
      <c r="I665" s="38">
        <v>2851.7809699999998</v>
      </c>
      <c r="J665" s="7"/>
    </row>
    <row r="666" spans="5:10" ht="15">
      <c r="E666" s="38" t="s">
        <v>547</v>
      </c>
      <c r="F666" s="193">
        <v>1798.42</v>
      </c>
      <c r="H666" s="192">
        <v>41710</v>
      </c>
      <c r="I666" s="38">
        <v>2841.6118999999999</v>
      </c>
      <c r="J666" s="7"/>
    </row>
    <row r="667" spans="5:10" ht="15">
      <c r="E667" s="38" t="s">
        <v>548</v>
      </c>
      <c r="F667" s="193">
        <v>1798.42</v>
      </c>
      <c r="H667" s="192">
        <v>41709</v>
      </c>
      <c r="I667" s="38">
        <v>2832.6208900000001</v>
      </c>
      <c r="J667" s="7"/>
    </row>
    <row r="668" spans="5:10" ht="15">
      <c r="E668" s="38" t="s">
        <v>549</v>
      </c>
      <c r="F668" s="193">
        <v>1802.91</v>
      </c>
      <c r="H668" s="192">
        <v>41708</v>
      </c>
      <c r="I668" s="38">
        <v>2826.1437900000001</v>
      </c>
      <c r="J668" s="7"/>
    </row>
    <row r="669" spans="5:10" ht="15">
      <c r="E669" s="38" t="s">
        <v>550</v>
      </c>
      <c r="F669" s="193">
        <v>1816.6</v>
      </c>
      <c r="H669" s="192">
        <v>41707</v>
      </c>
      <c r="I669" s="38">
        <v>2822.5804400000002</v>
      </c>
      <c r="J669" s="7"/>
    </row>
    <row r="670" spans="5:10" ht="15">
      <c r="E670" s="38" t="s">
        <v>551</v>
      </c>
      <c r="F670" s="193">
        <v>1817.25</v>
      </c>
      <c r="H670" s="192">
        <v>41706</v>
      </c>
      <c r="I670" s="38">
        <v>2822.5804400000002</v>
      </c>
      <c r="J670" s="7"/>
    </row>
    <row r="671" spans="5:10" ht="15">
      <c r="E671" s="38" t="s">
        <v>552</v>
      </c>
      <c r="F671" s="193">
        <v>1816.97</v>
      </c>
      <c r="H671" s="192">
        <v>41705</v>
      </c>
      <c r="I671" s="38">
        <v>2814.0137199999999</v>
      </c>
      <c r="J671" s="7"/>
    </row>
    <row r="672" spans="5:10" ht="15">
      <c r="E672" s="38" t="s">
        <v>553</v>
      </c>
      <c r="F672" s="193">
        <v>1823.18</v>
      </c>
      <c r="H672" s="192">
        <v>41704</v>
      </c>
      <c r="I672" s="38">
        <v>2830.4737599999999</v>
      </c>
      <c r="J672" s="7"/>
    </row>
    <row r="673" spans="5:10" ht="15">
      <c r="E673" s="38" t="s">
        <v>554</v>
      </c>
      <c r="F673" s="193">
        <v>1823.18</v>
      </c>
      <c r="H673" s="192">
        <v>41703</v>
      </c>
      <c r="I673" s="38">
        <v>2813.5061099999998</v>
      </c>
      <c r="J673" s="7"/>
    </row>
    <row r="674" spans="5:10" ht="15">
      <c r="E674" s="38" t="s">
        <v>555</v>
      </c>
      <c r="F674" s="193">
        <v>1823.18</v>
      </c>
      <c r="H674" s="192">
        <v>41702</v>
      </c>
      <c r="I674" s="38">
        <v>2820.6618699999999</v>
      </c>
      <c r="J674" s="7"/>
    </row>
    <row r="675" spans="5:10" ht="15">
      <c r="E675" s="38" t="s">
        <v>556</v>
      </c>
      <c r="F675" s="193">
        <v>1830.45</v>
      </c>
      <c r="H675" s="192">
        <v>41701</v>
      </c>
      <c r="I675" s="38">
        <v>2819.0911099999998</v>
      </c>
      <c r="J675" s="7"/>
    </row>
    <row r="676" spans="5:10" ht="15">
      <c r="E676" s="38" t="s">
        <v>557</v>
      </c>
      <c r="F676" s="193">
        <v>1829.89</v>
      </c>
      <c r="H676" s="192">
        <v>41700</v>
      </c>
      <c r="I676" s="38">
        <v>2826.8687599999998</v>
      </c>
      <c r="J676" s="7"/>
    </row>
    <row r="677" spans="5:10" ht="15">
      <c r="E677" s="192">
        <v>40919</v>
      </c>
      <c r="F677" s="193">
        <v>1831.25</v>
      </c>
      <c r="H677" s="192">
        <v>41699</v>
      </c>
      <c r="I677" s="38">
        <v>2826.8687599999998</v>
      </c>
      <c r="J677" s="7"/>
    </row>
    <row r="678" spans="5:10" ht="15">
      <c r="E678" s="192">
        <v>40950</v>
      </c>
      <c r="F678" s="193">
        <v>1825.5</v>
      </c>
      <c r="H678" s="192">
        <v>41698</v>
      </c>
      <c r="I678" s="38">
        <v>2838.1251400000001</v>
      </c>
      <c r="J678" s="7"/>
    </row>
    <row r="679" spans="5:10" ht="15">
      <c r="E679" s="192">
        <v>40979</v>
      </c>
      <c r="F679" s="193">
        <v>1828.8</v>
      </c>
      <c r="H679" s="192">
        <v>41697</v>
      </c>
      <c r="I679" s="38">
        <v>2808.96245</v>
      </c>
      <c r="J679" s="7"/>
    </row>
    <row r="680" spans="5:10" ht="15">
      <c r="E680" s="192">
        <v>41010</v>
      </c>
      <c r="F680" s="193">
        <v>1828.8</v>
      </c>
      <c r="H680" s="192">
        <v>41696</v>
      </c>
      <c r="I680" s="38">
        <v>2795.5165200000001</v>
      </c>
      <c r="J680" s="7"/>
    </row>
    <row r="681" spans="5:10" ht="15">
      <c r="E681" s="192">
        <v>41040</v>
      </c>
      <c r="F681" s="193">
        <v>1828.8</v>
      </c>
      <c r="H681" s="192">
        <v>41695</v>
      </c>
      <c r="I681" s="38">
        <v>2805.3008399999999</v>
      </c>
      <c r="J681" s="7"/>
    </row>
    <row r="682" spans="5:10" ht="15">
      <c r="E682" s="192">
        <v>41071</v>
      </c>
      <c r="F682" s="193">
        <v>1828.8</v>
      </c>
      <c r="H682" s="192">
        <v>41694</v>
      </c>
      <c r="I682" s="38">
        <v>2805.6416899999999</v>
      </c>
      <c r="J682" s="7"/>
    </row>
    <row r="683" spans="5:10" ht="15">
      <c r="E683" s="192">
        <v>41101</v>
      </c>
      <c r="F683" s="193">
        <v>1814.99</v>
      </c>
      <c r="H683" s="192">
        <v>41693</v>
      </c>
      <c r="I683" s="38">
        <v>2809.4230200000002</v>
      </c>
      <c r="J683" s="7"/>
    </row>
    <row r="684" spans="5:10" ht="15">
      <c r="E684" s="192">
        <v>41132</v>
      </c>
      <c r="F684" s="193">
        <v>1814.83</v>
      </c>
      <c r="H684" s="192">
        <v>41692</v>
      </c>
      <c r="I684" s="38">
        <v>2809.4230200000002</v>
      </c>
      <c r="J684" s="7"/>
    </row>
    <row r="685" spans="5:10" ht="15">
      <c r="E685" s="192">
        <v>41163</v>
      </c>
      <c r="F685" s="193">
        <v>1814.21</v>
      </c>
      <c r="H685" s="192">
        <v>41691</v>
      </c>
      <c r="I685" s="38">
        <v>2821.1062700000002</v>
      </c>
      <c r="J685" s="7"/>
    </row>
    <row r="686" spans="5:10" ht="15">
      <c r="E686" s="192">
        <v>41193</v>
      </c>
      <c r="F686" s="193">
        <v>1816.99</v>
      </c>
      <c r="H686" s="192">
        <v>41690</v>
      </c>
      <c r="I686" s="38">
        <v>2800.3941799999998</v>
      </c>
      <c r="J686" s="7"/>
    </row>
    <row r="687" spans="5:10" ht="15">
      <c r="E687" s="192">
        <v>41224</v>
      </c>
      <c r="F687" s="193">
        <v>1816.99</v>
      </c>
      <c r="H687" s="192">
        <v>41689</v>
      </c>
      <c r="I687" s="38">
        <v>2789.9524900000001</v>
      </c>
      <c r="J687" s="7"/>
    </row>
    <row r="688" spans="5:10" ht="15">
      <c r="E688" s="192">
        <v>41254</v>
      </c>
      <c r="F688" s="193">
        <v>1816.99</v>
      </c>
      <c r="H688" s="192">
        <v>41688</v>
      </c>
      <c r="I688" s="38">
        <v>2781.3872700000002</v>
      </c>
      <c r="J688" s="7"/>
    </row>
    <row r="689" spans="5:10" ht="15">
      <c r="E689" s="38" t="s">
        <v>558</v>
      </c>
      <c r="F689" s="193">
        <v>1816.99</v>
      </c>
      <c r="H689" s="192">
        <v>41687</v>
      </c>
      <c r="I689" s="38">
        <v>2771.5772700000002</v>
      </c>
      <c r="J689" s="7"/>
    </row>
    <row r="690" spans="5:10" ht="15">
      <c r="E690" s="38" t="s">
        <v>559</v>
      </c>
      <c r="F690" s="193">
        <v>1819.3</v>
      </c>
      <c r="H690" s="192">
        <v>41686</v>
      </c>
      <c r="I690" s="38">
        <v>2768.2398499999999</v>
      </c>
      <c r="J690" s="7"/>
    </row>
    <row r="691" spans="5:10" ht="15">
      <c r="E691" s="38" t="s">
        <v>560</v>
      </c>
      <c r="F691" s="193">
        <v>1818.2</v>
      </c>
      <c r="H691" s="192">
        <v>41685</v>
      </c>
      <c r="I691" s="38">
        <v>2768.2398499999999</v>
      </c>
      <c r="J691" s="7"/>
    </row>
    <row r="692" spans="5:10" ht="15">
      <c r="E692" s="38" t="s">
        <v>561</v>
      </c>
      <c r="F692" s="193">
        <v>1822.61</v>
      </c>
      <c r="H692" s="192">
        <v>41684</v>
      </c>
      <c r="I692" s="38">
        <v>2782.3501099999999</v>
      </c>
      <c r="J692" s="7"/>
    </row>
    <row r="693" spans="5:10" ht="15">
      <c r="E693" s="38" t="s">
        <v>562</v>
      </c>
      <c r="F693" s="193">
        <v>1823.46</v>
      </c>
      <c r="H693" s="192">
        <v>41683</v>
      </c>
      <c r="I693" s="38">
        <v>2776.5895500000001</v>
      </c>
      <c r="J693" s="7"/>
    </row>
    <row r="694" spans="5:10" ht="15">
      <c r="E694" s="38" t="s">
        <v>563</v>
      </c>
      <c r="F694" s="193">
        <v>1823.46</v>
      </c>
      <c r="H694" s="192">
        <v>41682</v>
      </c>
      <c r="I694" s="38">
        <v>2774.2417500000001</v>
      </c>
      <c r="J694" s="7"/>
    </row>
    <row r="695" spans="5:10" ht="15">
      <c r="E695" s="38" t="s">
        <v>564</v>
      </c>
      <c r="F695" s="193">
        <v>1823.46</v>
      </c>
      <c r="H695" s="192">
        <v>41681</v>
      </c>
      <c r="I695" s="38">
        <v>2801.6994100000002</v>
      </c>
      <c r="J695" s="7"/>
    </row>
    <row r="696" spans="5:10" ht="15">
      <c r="E696" s="38" t="s">
        <v>565</v>
      </c>
      <c r="F696" s="193">
        <v>1817.67</v>
      </c>
      <c r="H696" s="192">
        <v>41680</v>
      </c>
      <c r="I696" s="38">
        <v>2792.3603899999998</v>
      </c>
      <c r="J696" s="7"/>
    </row>
    <row r="697" spans="5:10" ht="15">
      <c r="E697" s="38" t="s">
        <v>566</v>
      </c>
      <c r="F697" s="193">
        <v>1815.58</v>
      </c>
      <c r="H697" s="192">
        <v>41679</v>
      </c>
      <c r="I697" s="38">
        <v>2786.4268099999999</v>
      </c>
      <c r="J697" s="7"/>
    </row>
    <row r="698" spans="5:10" ht="15">
      <c r="E698" s="38" t="s">
        <v>567</v>
      </c>
      <c r="F698" s="193">
        <v>1815.76</v>
      </c>
      <c r="H698" s="192">
        <v>41678</v>
      </c>
      <c r="I698" s="38">
        <v>2786.4268099999999</v>
      </c>
      <c r="J698" s="7"/>
    </row>
    <row r="699" spans="5:10" ht="15">
      <c r="E699" s="38" t="s">
        <v>568</v>
      </c>
      <c r="F699" s="193">
        <v>1815.76</v>
      </c>
      <c r="H699" s="192">
        <v>41677</v>
      </c>
      <c r="I699" s="38">
        <v>2791.1388099999999</v>
      </c>
      <c r="J699" s="7"/>
    </row>
    <row r="700" spans="5:10" ht="15">
      <c r="E700" s="38" t="s">
        <v>569</v>
      </c>
      <c r="F700" s="193">
        <v>1820.18</v>
      </c>
      <c r="H700" s="192">
        <v>41676</v>
      </c>
      <c r="I700" s="38">
        <v>2786.1975600000001</v>
      </c>
      <c r="J700" s="7"/>
    </row>
    <row r="701" spans="5:10" ht="15">
      <c r="E701" s="38" t="s">
        <v>570</v>
      </c>
      <c r="F701" s="193">
        <v>1820.18</v>
      </c>
      <c r="H701" s="192">
        <v>41675</v>
      </c>
      <c r="I701" s="38">
        <v>2762.4433600000002</v>
      </c>
      <c r="J701" s="7"/>
    </row>
    <row r="702" spans="5:10" ht="15">
      <c r="E702" s="38" t="s">
        <v>571</v>
      </c>
      <c r="F702" s="193">
        <v>1820.18</v>
      </c>
      <c r="H702" s="192">
        <v>41674</v>
      </c>
      <c r="I702" s="38">
        <v>2755.9393399999999</v>
      </c>
      <c r="J702" s="7"/>
    </row>
    <row r="703" spans="5:10" ht="15">
      <c r="E703" s="38" t="s">
        <v>572</v>
      </c>
      <c r="F703" s="193">
        <v>1824.12</v>
      </c>
      <c r="H703" s="192">
        <v>41673</v>
      </c>
      <c r="I703" s="38">
        <v>2732.2240400000001</v>
      </c>
      <c r="J703" s="7"/>
    </row>
    <row r="704" spans="5:10" ht="15">
      <c r="E704" s="38" t="s">
        <v>573</v>
      </c>
      <c r="F704" s="193">
        <v>1823.54</v>
      </c>
      <c r="H704" s="192">
        <v>41672</v>
      </c>
      <c r="I704" s="38">
        <v>2725.5544100000002</v>
      </c>
      <c r="J704" s="7"/>
    </row>
    <row r="705" spans="5:10" ht="15">
      <c r="E705" s="38" t="s">
        <v>574</v>
      </c>
      <c r="F705" s="193">
        <v>1825.08</v>
      </c>
      <c r="H705" s="192">
        <v>41671</v>
      </c>
      <c r="I705" s="38">
        <v>2725.5544100000002</v>
      </c>
      <c r="J705" s="7"/>
    </row>
    <row r="706" spans="5:10" ht="15">
      <c r="E706" s="38" t="s">
        <v>575</v>
      </c>
      <c r="F706" s="193">
        <v>1817.93</v>
      </c>
      <c r="H706" s="192">
        <v>41670</v>
      </c>
      <c r="I706" s="38">
        <v>2708.23902</v>
      </c>
      <c r="J706" s="7"/>
    </row>
    <row r="707" spans="5:10" ht="15">
      <c r="E707" s="192">
        <v>40920</v>
      </c>
      <c r="F707" s="193">
        <v>1813.72</v>
      </c>
      <c r="H707" s="192">
        <v>41669</v>
      </c>
      <c r="I707" s="38">
        <v>2730.56313</v>
      </c>
      <c r="J707" s="7"/>
    </row>
    <row r="708" spans="5:10" ht="15">
      <c r="E708" s="192">
        <v>40951</v>
      </c>
      <c r="F708" s="193">
        <v>1813.72</v>
      </c>
      <c r="H708" s="192">
        <v>41668</v>
      </c>
      <c r="I708" s="38">
        <v>2729.6640900000002</v>
      </c>
      <c r="J708" s="7"/>
    </row>
    <row r="709" spans="5:10" ht="15">
      <c r="E709" s="192">
        <v>40980</v>
      </c>
      <c r="F709" s="193">
        <v>1813.72</v>
      </c>
      <c r="H709" s="192">
        <v>41667</v>
      </c>
      <c r="I709" s="38">
        <v>2729.9442199999999</v>
      </c>
      <c r="J709" s="7"/>
    </row>
    <row r="710" spans="5:10" ht="15">
      <c r="E710" s="192">
        <v>41011</v>
      </c>
      <c r="F710" s="193">
        <v>1813.73</v>
      </c>
      <c r="H710" s="192">
        <v>41666</v>
      </c>
      <c r="I710" s="38">
        <v>2735.3563300000001</v>
      </c>
      <c r="J710" s="7"/>
    </row>
    <row r="711" spans="5:10" ht="15">
      <c r="E711" s="192">
        <v>41041</v>
      </c>
      <c r="F711" s="193">
        <v>1813.57</v>
      </c>
      <c r="H711" s="192">
        <v>41665</v>
      </c>
      <c r="I711" s="38">
        <v>2737.7568999999999</v>
      </c>
      <c r="J711" s="7"/>
    </row>
    <row r="712" spans="5:10" ht="15">
      <c r="E712" s="192">
        <v>41072</v>
      </c>
      <c r="F712" s="193">
        <v>1811.05</v>
      </c>
      <c r="H712" s="192">
        <v>41664</v>
      </c>
      <c r="I712" s="38">
        <v>2737.7568999999999</v>
      </c>
      <c r="J712" s="7"/>
    </row>
    <row r="713" spans="5:10" ht="15">
      <c r="E713" s="192">
        <v>41102</v>
      </c>
      <c r="F713" s="193">
        <v>1803.69</v>
      </c>
      <c r="H713" s="192">
        <v>41663</v>
      </c>
      <c r="I713" s="38">
        <v>2727.8349199999998</v>
      </c>
      <c r="J713" s="7"/>
    </row>
    <row r="714" spans="5:10" ht="15">
      <c r="E714" s="192">
        <v>41133</v>
      </c>
      <c r="F714" s="193">
        <v>1797.45</v>
      </c>
      <c r="H714" s="192">
        <v>41662</v>
      </c>
      <c r="I714" s="38">
        <v>2713.4998099999998</v>
      </c>
      <c r="J714" s="7"/>
    </row>
    <row r="715" spans="5:10" ht="15">
      <c r="E715" s="192">
        <v>41164</v>
      </c>
      <c r="F715" s="193">
        <v>1797.45</v>
      </c>
      <c r="H715" s="192">
        <v>41661</v>
      </c>
      <c r="I715" s="38">
        <v>2688.4567699999998</v>
      </c>
      <c r="J715" s="7"/>
    </row>
    <row r="716" spans="5:10" ht="15">
      <c r="E716" s="192">
        <v>41194</v>
      </c>
      <c r="F716" s="193">
        <v>1797.45</v>
      </c>
      <c r="H716" s="192">
        <v>41660</v>
      </c>
      <c r="I716" s="38">
        <v>2651.82348</v>
      </c>
      <c r="J716" s="7"/>
    </row>
    <row r="717" spans="5:10" ht="15">
      <c r="E717" s="192">
        <v>41225</v>
      </c>
      <c r="F717" s="193">
        <v>1799.4</v>
      </c>
      <c r="H717" s="192">
        <v>41659</v>
      </c>
      <c r="I717" s="38">
        <v>2655.5434100000002</v>
      </c>
      <c r="J717" s="7"/>
    </row>
    <row r="718" spans="5:10" ht="15">
      <c r="E718" s="192">
        <v>41255</v>
      </c>
      <c r="F718" s="193">
        <v>1801.5</v>
      </c>
      <c r="H718" s="192">
        <v>41658</v>
      </c>
      <c r="I718" s="38">
        <v>2654.3687</v>
      </c>
      <c r="J718" s="7"/>
    </row>
    <row r="719" spans="5:10" ht="15">
      <c r="E719" s="38" t="s">
        <v>576</v>
      </c>
      <c r="F719" s="193">
        <v>1796.31</v>
      </c>
      <c r="H719" s="192">
        <v>41657</v>
      </c>
      <c r="I719" s="38">
        <v>2654.3687</v>
      </c>
      <c r="J719" s="7"/>
    </row>
    <row r="720" spans="5:10" ht="15">
      <c r="E720" s="38" t="s">
        <v>577</v>
      </c>
      <c r="F720" s="193">
        <v>1795.05</v>
      </c>
      <c r="H720" s="192">
        <v>41656</v>
      </c>
      <c r="I720" s="38">
        <v>2639.84861</v>
      </c>
      <c r="J720" s="7"/>
    </row>
    <row r="721" spans="5:10" ht="15">
      <c r="E721" s="38" t="s">
        <v>578</v>
      </c>
      <c r="F721" s="193">
        <v>1798.37</v>
      </c>
      <c r="H721" s="192">
        <v>41655</v>
      </c>
      <c r="I721" s="38">
        <v>2640.6632199999999</v>
      </c>
      <c r="J721" s="7"/>
    </row>
    <row r="722" spans="5:10" ht="15">
      <c r="E722" s="38" t="s">
        <v>579</v>
      </c>
      <c r="F722" s="193">
        <v>1798.37</v>
      </c>
      <c r="H722" s="192">
        <v>41654</v>
      </c>
      <c r="I722" s="38">
        <v>2627.2594800000002</v>
      </c>
      <c r="J722" s="7"/>
    </row>
    <row r="723" spans="5:10" ht="15">
      <c r="E723" s="38" t="s">
        <v>580</v>
      </c>
      <c r="F723" s="193">
        <v>1798.37</v>
      </c>
      <c r="H723" s="192">
        <v>41653</v>
      </c>
      <c r="I723" s="38">
        <v>2634.5563099999999</v>
      </c>
      <c r="J723" s="7"/>
    </row>
    <row r="724" spans="5:10" ht="15">
      <c r="E724" s="38" t="s">
        <v>581</v>
      </c>
      <c r="F724" s="193">
        <v>1796.98</v>
      </c>
      <c r="H724" s="192">
        <v>41652</v>
      </c>
      <c r="I724" s="38">
        <v>2630.4150399999999</v>
      </c>
      <c r="J724" s="7"/>
    </row>
    <row r="725" spans="5:10" ht="15">
      <c r="E725" s="38" t="s">
        <v>582</v>
      </c>
      <c r="F725" s="193">
        <v>1794.14</v>
      </c>
      <c r="H725" s="192">
        <v>41651</v>
      </c>
      <c r="I725" s="38">
        <v>2633.9791599999999</v>
      </c>
      <c r="J725" s="7"/>
    </row>
    <row r="726" spans="5:10" ht="15">
      <c r="E726" s="38" t="s">
        <v>583</v>
      </c>
      <c r="F726" s="193">
        <v>1790.46</v>
      </c>
      <c r="H726" s="192">
        <v>41650</v>
      </c>
      <c r="I726" s="38">
        <v>2633.9791599999999</v>
      </c>
      <c r="J726" s="7"/>
    </row>
    <row r="727" spans="5:10" ht="15">
      <c r="E727" s="38" t="s">
        <v>584</v>
      </c>
      <c r="F727" s="193">
        <v>1788.87</v>
      </c>
      <c r="H727" s="192">
        <v>41649</v>
      </c>
      <c r="I727" s="38">
        <v>2645.3679400000001</v>
      </c>
      <c r="J727" s="7"/>
    </row>
    <row r="728" spans="5:10" ht="15">
      <c r="E728" s="38" t="s">
        <v>585</v>
      </c>
      <c r="F728" s="193">
        <v>1779.79</v>
      </c>
      <c r="H728" s="192">
        <v>41648</v>
      </c>
      <c r="I728" s="38">
        <v>2626.4032000000002</v>
      </c>
      <c r="J728" s="7"/>
    </row>
    <row r="729" spans="5:10" ht="15">
      <c r="E729" s="38" t="s">
        <v>586</v>
      </c>
      <c r="F729" s="193">
        <v>1779.79</v>
      </c>
      <c r="H729" s="192">
        <v>41647</v>
      </c>
      <c r="I729" s="38">
        <v>2625.5085199999999</v>
      </c>
      <c r="J729" s="7"/>
    </row>
    <row r="730" spans="5:10" ht="15">
      <c r="E730" s="38" t="s">
        <v>587</v>
      </c>
      <c r="F730" s="193">
        <v>1779.79</v>
      </c>
      <c r="H730" s="192">
        <v>41646</v>
      </c>
      <c r="I730" s="38">
        <v>2635.4702000000002</v>
      </c>
      <c r="J730" s="7"/>
    </row>
    <row r="731" spans="5:10" ht="15">
      <c r="E731" s="38" t="s">
        <v>588</v>
      </c>
      <c r="F731" s="193">
        <v>1773.44</v>
      </c>
      <c r="H731" s="192">
        <v>41645</v>
      </c>
      <c r="I731" s="38">
        <v>2642.4431100000002</v>
      </c>
      <c r="J731" s="7"/>
    </row>
    <row r="732" spans="5:10" ht="15">
      <c r="E732" s="38" t="s">
        <v>589</v>
      </c>
      <c r="F732" s="193">
        <v>1773.44</v>
      </c>
      <c r="H732" s="192">
        <v>41644</v>
      </c>
      <c r="I732" s="38">
        <v>2636.8260399999999</v>
      </c>
      <c r="J732" s="7"/>
    </row>
    <row r="733" spans="5:10" ht="15">
      <c r="E733" s="38" t="s">
        <v>590</v>
      </c>
      <c r="F733" s="193">
        <v>1771.49</v>
      </c>
      <c r="H733" s="192">
        <v>41643</v>
      </c>
      <c r="I733" s="38">
        <v>2636.8260399999999</v>
      </c>
      <c r="J733" s="7"/>
    </row>
    <row r="734" spans="5:10" ht="15">
      <c r="E734" s="38" t="s">
        <v>591</v>
      </c>
      <c r="F734" s="193">
        <v>1771.54</v>
      </c>
      <c r="H734" s="192">
        <v>41642</v>
      </c>
      <c r="I734" s="38">
        <v>2639.5079000000001</v>
      </c>
      <c r="J734" s="7"/>
    </row>
    <row r="735" spans="5:10" ht="15">
      <c r="E735" s="38" t="s">
        <v>592</v>
      </c>
      <c r="F735" s="193">
        <v>1768.23</v>
      </c>
      <c r="H735" s="192">
        <v>41641</v>
      </c>
      <c r="I735" s="38">
        <v>2631.7607600000001</v>
      </c>
      <c r="J735" s="7"/>
    </row>
    <row r="736" spans="5:10" ht="15">
      <c r="E736" s="38" t="s">
        <v>593</v>
      </c>
      <c r="F736" s="193">
        <v>1768.23</v>
      </c>
      <c r="H736" s="192">
        <v>41640</v>
      </c>
      <c r="I736" s="38">
        <v>2655.0754000000002</v>
      </c>
      <c r="J736" s="7"/>
    </row>
    <row r="737" spans="5:10" ht="15">
      <c r="E737" s="38" t="s">
        <v>594</v>
      </c>
      <c r="F737" s="193">
        <v>1768.23</v>
      </c>
      <c r="H737" s="192">
        <v>41639</v>
      </c>
      <c r="I737" s="38">
        <v>2655.0754000000002</v>
      </c>
      <c r="J737" s="7"/>
    </row>
    <row r="738" spans="5:10" ht="15">
      <c r="E738" s="192">
        <v>41275</v>
      </c>
      <c r="F738" s="193">
        <v>1768.23</v>
      </c>
      <c r="H738" s="192">
        <v>41638</v>
      </c>
      <c r="I738" s="38">
        <v>2655.9205099999999</v>
      </c>
      <c r="J738" s="7"/>
    </row>
    <row r="739" spans="5:10" ht="15">
      <c r="E739" s="192">
        <v>41306</v>
      </c>
      <c r="F739" s="193">
        <v>1768.23</v>
      </c>
      <c r="H739" s="192">
        <v>41637</v>
      </c>
      <c r="I739" s="38">
        <v>2648.8070400000001</v>
      </c>
      <c r="J739" s="7"/>
    </row>
    <row r="740" spans="5:10" ht="15">
      <c r="E740" s="192">
        <v>41334</v>
      </c>
      <c r="F740" s="193">
        <v>1759.97</v>
      </c>
      <c r="H740" s="192">
        <v>41636</v>
      </c>
      <c r="I740" s="38">
        <v>2648.8070400000001</v>
      </c>
      <c r="J740" s="7"/>
    </row>
    <row r="741" spans="5:10" ht="15">
      <c r="E741" s="192">
        <v>41365</v>
      </c>
      <c r="F741" s="193">
        <v>1760.83</v>
      </c>
      <c r="H741" s="192">
        <v>41635</v>
      </c>
      <c r="I741" s="38">
        <v>2646.9608600000001</v>
      </c>
      <c r="J741" s="7"/>
    </row>
    <row r="742" spans="5:10" ht="15">
      <c r="E742" s="192">
        <v>41395</v>
      </c>
      <c r="F742" s="193">
        <v>1767.54</v>
      </c>
      <c r="H742" s="192">
        <v>41634</v>
      </c>
      <c r="I742" s="38">
        <v>2632.7391299999999</v>
      </c>
      <c r="J742" s="7"/>
    </row>
    <row r="743" spans="5:10" ht="15">
      <c r="E743" s="192">
        <v>41426</v>
      </c>
      <c r="F743" s="193">
        <v>1767.54</v>
      </c>
      <c r="H743" s="192">
        <v>41633</v>
      </c>
      <c r="I743" s="38">
        <v>2627.8360899999998</v>
      </c>
      <c r="J743" s="7"/>
    </row>
    <row r="744" spans="5:10" ht="15">
      <c r="E744" s="192">
        <v>41456</v>
      </c>
      <c r="F744" s="193">
        <v>1767.54</v>
      </c>
      <c r="H744" s="192">
        <v>41632</v>
      </c>
      <c r="I744" s="38">
        <v>2631.5125200000002</v>
      </c>
      <c r="J744" s="7"/>
    </row>
    <row r="745" spans="5:10" ht="15">
      <c r="E745" s="192">
        <v>41487</v>
      </c>
      <c r="F745" s="193">
        <v>1767.54</v>
      </c>
      <c r="H745" s="192">
        <v>41631</v>
      </c>
      <c r="I745" s="38">
        <v>2653.48245</v>
      </c>
      <c r="J745" s="7"/>
    </row>
    <row r="746" spans="5:10" ht="15">
      <c r="E746" s="192">
        <v>41518</v>
      </c>
      <c r="F746" s="193">
        <v>1771.31</v>
      </c>
      <c r="H746" s="192">
        <v>41630</v>
      </c>
      <c r="I746" s="38">
        <v>2646.5131099999999</v>
      </c>
      <c r="J746" s="7"/>
    </row>
    <row r="747" spans="5:10" ht="15">
      <c r="E747" s="192">
        <v>41548</v>
      </c>
      <c r="F747" s="193">
        <v>1767.96</v>
      </c>
      <c r="H747" s="192">
        <v>41629</v>
      </c>
      <c r="I747" s="38">
        <v>2646.5131099999999</v>
      </c>
      <c r="J747" s="7"/>
    </row>
    <row r="748" spans="5:10" ht="15">
      <c r="E748" s="192">
        <v>41579</v>
      </c>
      <c r="F748" s="193">
        <v>1761.5</v>
      </c>
      <c r="H748" s="192">
        <v>41628</v>
      </c>
      <c r="I748" s="38">
        <v>2656.80699</v>
      </c>
      <c r="J748" s="7"/>
    </row>
    <row r="749" spans="5:10" ht="15">
      <c r="E749" s="192">
        <v>41609</v>
      </c>
      <c r="F749" s="193">
        <v>1762.38</v>
      </c>
      <c r="H749" s="192">
        <v>41627</v>
      </c>
      <c r="I749" s="38">
        <v>2659.3433599999998</v>
      </c>
      <c r="J749" s="7"/>
    </row>
    <row r="750" spans="5:10" ht="15">
      <c r="E750" s="38" t="s">
        <v>595</v>
      </c>
      <c r="F750" s="193">
        <v>1762.38</v>
      </c>
      <c r="H750" s="192">
        <v>41626</v>
      </c>
      <c r="I750" s="38">
        <v>2664.6126800000002</v>
      </c>
      <c r="J750" s="7"/>
    </row>
    <row r="751" spans="5:10" ht="15">
      <c r="E751" s="38" t="s">
        <v>596</v>
      </c>
      <c r="F751" s="193">
        <v>1762.38</v>
      </c>
      <c r="H751" s="192">
        <v>41625</v>
      </c>
      <c r="I751" s="38">
        <v>2656.7831000000001</v>
      </c>
      <c r="J751" s="7"/>
    </row>
    <row r="752" spans="5:10" ht="15">
      <c r="E752" s="38" t="s">
        <v>597</v>
      </c>
      <c r="F752" s="193">
        <v>1758.45</v>
      </c>
      <c r="H752" s="192">
        <v>41624</v>
      </c>
      <c r="I752" s="38">
        <v>2655.7186000000002</v>
      </c>
      <c r="J752" s="7"/>
    </row>
    <row r="753" spans="5:10" ht="15">
      <c r="E753" s="38" t="s">
        <v>598</v>
      </c>
      <c r="F753" s="193">
        <v>1769.88</v>
      </c>
      <c r="H753" s="192">
        <v>41623</v>
      </c>
      <c r="I753" s="38">
        <v>2651.1810500000001</v>
      </c>
      <c r="J753" s="7"/>
    </row>
    <row r="754" spans="5:10" ht="15">
      <c r="E754" s="38" t="s">
        <v>599</v>
      </c>
      <c r="F754" s="193">
        <v>1775.15</v>
      </c>
      <c r="H754" s="192">
        <v>41622</v>
      </c>
      <c r="I754" s="38">
        <v>2651.1810500000001</v>
      </c>
      <c r="J754" s="7"/>
    </row>
    <row r="755" spans="5:10" ht="15">
      <c r="E755" s="38" t="s">
        <v>600</v>
      </c>
      <c r="F755" s="193">
        <v>1767.78</v>
      </c>
      <c r="H755" s="192">
        <v>41621</v>
      </c>
      <c r="I755" s="38">
        <v>2658.0737600000002</v>
      </c>
      <c r="J755" s="7"/>
    </row>
    <row r="756" spans="5:10" ht="15">
      <c r="E756" s="38" t="s">
        <v>601</v>
      </c>
      <c r="F756" s="193">
        <v>1767.74</v>
      </c>
      <c r="H756" s="192">
        <v>41620</v>
      </c>
      <c r="I756" s="38">
        <v>2662.1412099999998</v>
      </c>
      <c r="J756" s="7"/>
    </row>
    <row r="757" spans="5:10" ht="15">
      <c r="E757" s="38" t="s">
        <v>602</v>
      </c>
      <c r="F757" s="193">
        <v>1767.74</v>
      </c>
      <c r="H757" s="192">
        <v>41619</v>
      </c>
      <c r="I757" s="38">
        <v>2666.42076</v>
      </c>
      <c r="J757" s="7"/>
    </row>
    <row r="758" spans="5:10" ht="15">
      <c r="E758" s="38" t="s">
        <v>603</v>
      </c>
      <c r="F758" s="193">
        <v>1767.74</v>
      </c>
      <c r="H758" s="192">
        <v>41618</v>
      </c>
      <c r="I758" s="38">
        <v>2661.6315800000002</v>
      </c>
      <c r="J758" s="7"/>
    </row>
    <row r="759" spans="5:10" ht="15">
      <c r="E759" s="38" t="s">
        <v>604</v>
      </c>
      <c r="F759" s="193">
        <v>1767.74</v>
      </c>
      <c r="H759" s="192">
        <v>41617</v>
      </c>
      <c r="I759" s="38">
        <v>2656.5479399999999</v>
      </c>
      <c r="J759" s="7"/>
    </row>
    <row r="760" spans="5:10" ht="15">
      <c r="E760" s="38" t="s">
        <v>605</v>
      </c>
      <c r="F760" s="193">
        <v>1776.96</v>
      </c>
      <c r="H760" s="192">
        <v>41616</v>
      </c>
      <c r="I760" s="38">
        <v>2649.6739699999998</v>
      </c>
      <c r="J760" s="7"/>
    </row>
    <row r="761" spans="5:10" ht="15">
      <c r="E761" s="38" t="s">
        <v>606</v>
      </c>
      <c r="F761" s="193">
        <v>1778.69</v>
      </c>
      <c r="H761" s="192">
        <v>41615</v>
      </c>
      <c r="I761" s="38">
        <v>2649.6739699999998</v>
      </c>
      <c r="J761" s="7"/>
    </row>
    <row r="762" spans="5:10" ht="15">
      <c r="E762" s="38" t="s">
        <v>607</v>
      </c>
      <c r="F762" s="193">
        <v>1779.73</v>
      </c>
      <c r="H762" s="192">
        <v>41614</v>
      </c>
      <c r="I762" s="38">
        <v>2655.0517799999998</v>
      </c>
      <c r="J762" s="7"/>
    </row>
    <row r="763" spans="5:10" ht="15">
      <c r="E763" s="38" t="s">
        <v>608</v>
      </c>
      <c r="F763" s="193">
        <v>1779.25</v>
      </c>
      <c r="H763" s="192">
        <v>41613</v>
      </c>
      <c r="I763" s="38">
        <v>2660.9417100000001</v>
      </c>
      <c r="J763" s="7"/>
    </row>
    <row r="764" spans="5:10" ht="15">
      <c r="E764" s="38" t="s">
        <v>609</v>
      </c>
      <c r="F764" s="193">
        <v>1779.25</v>
      </c>
      <c r="H764" s="192">
        <v>41612</v>
      </c>
      <c r="I764" s="38">
        <v>2631.3302100000001</v>
      </c>
      <c r="J764" s="7"/>
    </row>
    <row r="765" spans="5:10" ht="15">
      <c r="E765" s="38" t="s">
        <v>610</v>
      </c>
      <c r="F765" s="193">
        <v>1779.25</v>
      </c>
      <c r="H765" s="192">
        <v>41611</v>
      </c>
      <c r="I765" s="38">
        <v>2628.0399000000002</v>
      </c>
      <c r="J765" s="7"/>
    </row>
    <row r="766" spans="5:10" ht="15">
      <c r="E766" s="38" t="s">
        <v>611</v>
      </c>
      <c r="F766" s="193">
        <v>1779.84</v>
      </c>
      <c r="H766" s="192">
        <v>41610</v>
      </c>
      <c r="I766" s="38">
        <v>2618.9531200000001</v>
      </c>
      <c r="J766" s="7"/>
    </row>
    <row r="767" spans="5:10" ht="15">
      <c r="E767" s="38" t="s">
        <v>612</v>
      </c>
      <c r="F767" s="193">
        <v>1776.09</v>
      </c>
      <c r="H767" s="192">
        <v>41609</v>
      </c>
      <c r="I767" s="38">
        <v>2630.3512099999998</v>
      </c>
      <c r="J767" s="7"/>
    </row>
    <row r="768" spans="5:10" ht="15">
      <c r="E768" s="38" t="s">
        <v>613</v>
      </c>
      <c r="F768" s="193">
        <v>1773.24</v>
      </c>
      <c r="H768" s="192">
        <v>41608</v>
      </c>
      <c r="I768" s="38">
        <v>2630.3512099999998</v>
      </c>
      <c r="J768" s="7"/>
    </row>
    <row r="769" spans="5:10" ht="15">
      <c r="E769" s="192">
        <v>41276</v>
      </c>
      <c r="F769" s="193">
        <v>1775.65</v>
      </c>
      <c r="H769" s="192">
        <v>41607</v>
      </c>
      <c r="I769" s="38">
        <v>2625.40879</v>
      </c>
      <c r="J769" s="7"/>
    </row>
    <row r="770" spans="5:10" ht="15">
      <c r="E770" s="192">
        <v>41307</v>
      </c>
      <c r="F770" s="193">
        <v>1776.2</v>
      </c>
      <c r="H770" s="192">
        <v>41606</v>
      </c>
      <c r="I770" s="38">
        <v>2622.32359</v>
      </c>
      <c r="J770" s="7"/>
    </row>
    <row r="771" spans="5:10" ht="15">
      <c r="E771" s="192">
        <v>41335</v>
      </c>
      <c r="F771" s="193">
        <v>1776.2</v>
      </c>
      <c r="H771" s="192">
        <v>41605</v>
      </c>
      <c r="I771" s="38">
        <v>2615.4532100000001</v>
      </c>
      <c r="J771" s="7"/>
    </row>
    <row r="772" spans="5:10" ht="15">
      <c r="E772" s="192">
        <v>41366</v>
      </c>
      <c r="F772" s="193">
        <v>1776.2</v>
      </c>
      <c r="H772" s="192">
        <v>41604</v>
      </c>
      <c r="I772" s="38">
        <v>2613.0947900000001</v>
      </c>
      <c r="J772" s="7"/>
    </row>
    <row r="773" spans="5:10" ht="15">
      <c r="E773" s="192">
        <v>41396</v>
      </c>
      <c r="F773" s="193">
        <v>1785.92</v>
      </c>
      <c r="H773" s="192">
        <v>41603</v>
      </c>
      <c r="I773" s="38">
        <v>2605.5794299999998</v>
      </c>
      <c r="J773" s="7"/>
    </row>
    <row r="774" spans="5:10" ht="15">
      <c r="E774" s="192">
        <v>41427</v>
      </c>
      <c r="F774" s="193">
        <v>1789.09</v>
      </c>
      <c r="H774" s="192">
        <v>41602</v>
      </c>
      <c r="I774" s="38">
        <v>2609.0518699999998</v>
      </c>
      <c r="J774" s="7"/>
    </row>
    <row r="775" spans="5:10" ht="15">
      <c r="E775" s="192">
        <v>41457</v>
      </c>
      <c r="F775" s="193">
        <v>1791.24</v>
      </c>
      <c r="H775" s="192">
        <v>41601</v>
      </c>
      <c r="I775" s="38">
        <v>2609.0518699999998</v>
      </c>
      <c r="J775" s="7"/>
    </row>
    <row r="776" spans="5:10" ht="15">
      <c r="E776" s="192">
        <v>41488</v>
      </c>
      <c r="F776" s="193">
        <v>1795.21</v>
      </c>
      <c r="H776" s="192">
        <v>41600</v>
      </c>
      <c r="I776" s="38">
        <v>2613.5014299999998</v>
      </c>
      <c r="J776" s="7"/>
    </row>
    <row r="777" spans="5:10" ht="15">
      <c r="E777" s="192">
        <v>41519</v>
      </c>
      <c r="F777" s="193">
        <v>1790.61</v>
      </c>
      <c r="H777" s="192">
        <v>41599</v>
      </c>
      <c r="I777" s="38">
        <v>2588.9022199999999</v>
      </c>
      <c r="J777" s="7"/>
    </row>
    <row r="778" spans="5:10" ht="15">
      <c r="E778" s="192">
        <v>41549</v>
      </c>
      <c r="F778" s="193">
        <v>1790.61</v>
      </c>
      <c r="H778" s="192">
        <v>41598</v>
      </c>
      <c r="I778" s="38">
        <v>2583.9149200000002</v>
      </c>
      <c r="J778" s="7"/>
    </row>
    <row r="779" spans="5:10" ht="15">
      <c r="E779" s="192">
        <v>41580</v>
      </c>
      <c r="F779" s="193">
        <v>1790.61</v>
      </c>
      <c r="H779" s="192">
        <v>41597</v>
      </c>
      <c r="I779" s="38">
        <v>2590.53793</v>
      </c>
      <c r="J779" s="7"/>
    </row>
    <row r="780" spans="5:10" ht="15">
      <c r="E780" s="192">
        <v>41610</v>
      </c>
      <c r="F780" s="193">
        <v>1784.71</v>
      </c>
      <c r="H780" s="192">
        <v>41596</v>
      </c>
      <c r="I780" s="38">
        <v>2596.6512299999999</v>
      </c>
      <c r="J780" s="7"/>
    </row>
    <row r="781" spans="5:10" ht="15">
      <c r="E781" s="38" t="s">
        <v>614</v>
      </c>
      <c r="F781" s="193">
        <v>1783.2</v>
      </c>
      <c r="H781" s="192">
        <v>41595</v>
      </c>
      <c r="I781" s="38">
        <v>2586.9557799999998</v>
      </c>
      <c r="J781" s="7"/>
    </row>
    <row r="782" spans="5:10" ht="15">
      <c r="E782" s="38" t="s">
        <v>615</v>
      </c>
      <c r="F782" s="193">
        <v>1777.72</v>
      </c>
      <c r="H782" s="192">
        <v>41594</v>
      </c>
      <c r="I782" s="38">
        <v>2586.9557799999998</v>
      </c>
      <c r="J782" s="7"/>
    </row>
    <row r="783" spans="5:10" ht="15">
      <c r="E783" s="38" t="s">
        <v>616</v>
      </c>
      <c r="F783" s="193">
        <v>1783.19</v>
      </c>
      <c r="H783" s="192">
        <v>41593</v>
      </c>
      <c r="I783" s="38">
        <v>2599.5544399999999</v>
      </c>
      <c r="J783" s="7"/>
    </row>
    <row r="784" spans="5:10" ht="15">
      <c r="E784" s="38" t="s">
        <v>617</v>
      </c>
      <c r="F784" s="193">
        <v>1785.41</v>
      </c>
      <c r="H784" s="192">
        <v>41592</v>
      </c>
      <c r="I784" s="38">
        <v>2600.2225800000001</v>
      </c>
      <c r="J784" s="7"/>
    </row>
    <row r="785" spans="5:10" ht="15">
      <c r="E785" s="38" t="s">
        <v>618</v>
      </c>
      <c r="F785" s="193">
        <v>1785.41</v>
      </c>
      <c r="H785" s="192">
        <v>41591</v>
      </c>
      <c r="I785" s="38">
        <v>2585.67443</v>
      </c>
      <c r="J785" s="7"/>
    </row>
    <row r="786" spans="5:10" ht="15">
      <c r="E786" s="38" t="s">
        <v>619</v>
      </c>
      <c r="F786" s="193">
        <v>1785.41</v>
      </c>
      <c r="H786" s="192">
        <v>41590</v>
      </c>
      <c r="I786" s="38">
        <v>2597.15969</v>
      </c>
      <c r="J786" s="7"/>
    </row>
    <row r="787" spans="5:10" ht="15">
      <c r="E787" s="38" t="s">
        <v>620</v>
      </c>
      <c r="F787" s="193">
        <v>1785.41</v>
      </c>
      <c r="H787" s="192">
        <v>41589</v>
      </c>
      <c r="I787" s="38">
        <v>2591.3613799999998</v>
      </c>
      <c r="J787" s="7"/>
    </row>
    <row r="788" spans="5:10" ht="15">
      <c r="E788" s="38" t="s">
        <v>621</v>
      </c>
      <c r="F788" s="193">
        <v>1794.63</v>
      </c>
      <c r="H788" s="192">
        <v>41588</v>
      </c>
      <c r="I788" s="38">
        <v>2580.1513100000002</v>
      </c>
      <c r="J788" s="7"/>
    </row>
    <row r="789" spans="5:10" ht="15">
      <c r="E789" s="38" t="s">
        <v>622</v>
      </c>
      <c r="F789" s="193">
        <v>1791.33</v>
      </c>
      <c r="H789" s="192">
        <v>41587</v>
      </c>
      <c r="I789" s="38">
        <v>2580.1513100000002</v>
      </c>
      <c r="J789" s="7"/>
    </row>
    <row r="790" spans="5:10" ht="15">
      <c r="E790" s="38" t="s">
        <v>623</v>
      </c>
      <c r="F790" s="193">
        <v>1798.21</v>
      </c>
      <c r="H790" s="192">
        <v>41586</v>
      </c>
      <c r="I790" s="38">
        <v>2569.6052100000002</v>
      </c>
      <c r="J790" s="7"/>
    </row>
    <row r="791" spans="5:10" ht="15">
      <c r="E791" s="38" t="s">
        <v>624</v>
      </c>
      <c r="F791" s="193">
        <v>1800.7</v>
      </c>
      <c r="H791" s="192">
        <v>41585</v>
      </c>
      <c r="I791" s="38">
        <v>2565.1576</v>
      </c>
      <c r="J791" s="7"/>
    </row>
    <row r="792" spans="5:10" ht="15">
      <c r="E792" s="38" t="s">
        <v>625</v>
      </c>
      <c r="F792" s="193">
        <v>1800.7</v>
      </c>
      <c r="H792" s="192">
        <v>41584</v>
      </c>
      <c r="I792" s="38">
        <v>2592.1666100000002</v>
      </c>
      <c r="J792" s="7"/>
    </row>
    <row r="793" spans="5:10" ht="15">
      <c r="E793" s="38" t="s">
        <v>626</v>
      </c>
      <c r="F793" s="193">
        <v>1800.7</v>
      </c>
      <c r="H793" s="192">
        <v>41583</v>
      </c>
      <c r="I793" s="38">
        <v>2561.79889</v>
      </c>
      <c r="J793" s="7"/>
    </row>
    <row r="794" spans="5:10" ht="15">
      <c r="E794" s="38" t="s">
        <v>627</v>
      </c>
      <c r="F794" s="193">
        <v>1806.11</v>
      </c>
      <c r="H794" s="192">
        <v>41582</v>
      </c>
      <c r="I794" s="38">
        <v>2568.6432799999998</v>
      </c>
      <c r="J794" s="7"/>
    </row>
    <row r="795" spans="5:10" ht="15">
      <c r="E795" s="38" t="s">
        <v>628</v>
      </c>
      <c r="F795" s="193">
        <v>1818.54</v>
      </c>
      <c r="H795" s="192">
        <v>41581</v>
      </c>
      <c r="I795" s="38">
        <v>2564.2704800000001</v>
      </c>
      <c r="J795" s="7"/>
    </row>
    <row r="796" spans="5:10" ht="15">
      <c r="E796" s="38" t="s">
        <v>629</v>
      </c>
      <c r="F796" s="193">
        <v>1816.42</v>
      </c>
      <c r="H796" s="192">
        <v>41580</v>
      </c>
      <c r="I796" s="38">
        <v>2564.2704800000001</v>
      </c>
      <c r="J796" s="7"/>
    </row>
    <row r="797" spans="5:10" ht="15">
      <c r="E797" s="192">
        <v>41277</v>
      </c>
      <c r="F797" s="193">
        <v>1814.28</v>
      </c>
      <c r="H797" s="192">
        <v>41579</v>
      </c>
      <c r="I797" s="38">
        <v>2548.0045500000001</v>
      </c>
      <c r="J797" s="7"/>
    </row>
    <row r="798" spans="5:10" ht="15">
      <c r="E798" s="192">
        <v>41308</v>
      </c>
      <c r="F798" s="193">
        <v>1816.48</v>
      </c>
      <c r="H798" s="192">
        <v>41578</v>
      </c>
      <c r="I798" s="38">
        <v>2561.3795700000001</v>
      </c>
      <c r="J798" s="7"/>
    </row>
    <row r="799" spans="5:10" ht="15">
      <c r="E799" s="192">
        <v>41336</v>
      </c>
      <c r="F799" s="193">
        <v>1816.48</v>
      </c>
      <c r="H799" s="192">
        <v>41577</v>
      </c>
      <c r="I799" s="38">
        <v>2593.6576799999998</v>
      </c>
      <c r="J799" s="7"/>
    </row>
    <row r="800" spans="5:10" ht="15">
      <c r="E800" s="192">
        <v>41367</v>
      </c>
      <c r="F800" s="193">
        <v>1816.48</v>
      </c>
      <c r="H800" s="192">
        <v>41576</v>
      </c>
      <c r="I800" s="38">
        <v>2594.7658900000001</v>
      </c>
      <c r="J800" s="7"/>
    </row>
    <row r="801" spans="5:10" ht="15">
      <c r="E801" s="192">
        <v>41397</v>
      </c>
      <c r="F801" s="193">
        <v>1813.53</v>
      </c>
      <c r="H801" s="192">
        <v>41575</v>
      </c>
      <c r="I801" s="38">
        <v>2594.8998099999999</v>
      </c>
      <c r="J801" s="7"/>
    </row>
    <row r="802" spans="5:10" ht="15">
      <c r="E802" s="192">
        <v>41428</v>
      </c>
      <c r="F802" s="193">
        <v>1809.65</v>
      </c>
      <c r="H802" s="192">
        <v>41574</v>
      </c>
      <c r="I802" s="38">
        <v>2596.4998000000001</v>
      </c>
      <c r="J802" s="7"/>
    </row>
    <row r="803" spans="5:10" ht="15">
      <c r="E803" s="192">
        <v>41458</v>
      </c>
      <c r="F803" s="193">
        <v>1808</v>
      </c>
      <c r="H803" s="192">
        <v>41573</v>
      </c>
      <c r="I803" s="38">
        <v>2596.4998000000001</v>
      </c>
      <c r="J803" s="7"/>
    </row>
    <row r="804" spans="5:10" ht="15">
      <c r="E804" s="192">
        <v>41489</v>
      </c>
      <c r="F804" s="193">
        <v>1803.65</v>
      </c>
      <c r="H804" s="192">
        <v>41572</v>
      </c>
      <c r="I804" s="38">
        <v>2596.18253</v>
      </c>
      <c r="J804" s="7"/>
    </row>
    <row r="805" spans="5:10" ht="15">
      <c r="E805" s="192">
        <v>41520</v>
      </c>
      <c r="F805" s="193">
        <v>1800.45</v>
      </c>
      <c r="H805" s="192">
        <v>41571</v>
      </c>
      <c r="I805" s="38">
        <v>2599.3923</v>
      </c>
      <c r="J805" s="7"/>
    </row>
    <row r="806" spans="5:10" ht="15">
      <c r="E806" s="192">
        <v>41550</v>
      </c>
      <c r="F806" s="193">
        <v>1800.45</v>
      </c>
      <c r="H806" s="192">
        <v>41570</v>
      </c>
      <c r="I806" s="38">
        <v>2590.3657499999999</v>
      </c>
      <c r="J806" s="7"/>
    </row>
    <row r="807" spans="5:10" ht="15">
      <c r="E807" s="192">
        <v>41581</v>
      </c>
      <c r="F807" s="193">
        <v>1800.45</v>
      </c>
      <c r="H807" s="192">
        <v>41569</v>
      </c>
      <c r="I807" s="38">
        <v>2597.02097</v>
      </c>
      <c r="J807" s="7"/>
    </row>
    <row r="808" spans="5:10" ht="15">
      <c r="E808" s="192">
        <v>41611</v>
      </c>
      <c r="F808" s="193">
        <v>1801.2</v>
      </c>
      <c r="H808" s="192">
        <v>41568</v>
      </c>
      <c r="I808" s="38">
        <v>2570.82989</v>
      </c>
      <c r="J808" s="7"/>
    </row>
    <row r="809" spans="5:10" ht="15">
      <c r="E809" s="38" t="s">
        <v>630</v>
      </c>
      <c r="F809" s="193">
        <v>1801.64</v>
      </c>
      <c r="H809" s="192">
        <v>41567</v>
      </c>
      <c r="I809" s="38">
        <v>2574.5896499999999</v>
      </c>
      <c r="J809" s="7"/>
    </row>
    <row r="810" spans="5:10" ht="15">
      <c r="E810" s="38" t="s">
        <v>631</v>
      </c>
      <c r="F810" s="193">
        <v>1798.56</v>
      </c>
      <c r="H810" s="192">
        <v>41566</v>
      </c>
      <c r="I810" s="38">
        <v>2574.5896499999999</v>
      </c>
      <c r="J810" s="7"/>
    </row>
    <row r="811" spans="5:10" ht="15">
      <c r="E811" s="38" t="s">
        <v>632</v>
      </c>
      <c r="F811" s="193">
        <v>1797.28</v>
      </c>
      <c r="H811" s="192">
        <v>41565</v>
      </c>
      <c r="I811" s="38">
        <v>2574.0418300000001</v>
      </c>
      <c r="J811" s="7"/>
    </row>
    <row r="812" spans="5:10" ht="15">
      <c r="E812" s="38" t="s">
        <v>633</v>
      </c>
      <c r="F812" s="193">
        <v>1804.06</v>
      </c>
      <c r="H812" s="192">
        <v>41564</v>
      </c>
      <c r="I812" s="38">
        <v>2570.0754200000001</v>
      </c>
      <c r="J812" s="7"/>
    </row>
    <row r="813" spans="5:10" ht="15">
      <c r="E813" s="38" t="s">
        <v>634</v>
      </c>
      <c r="F813" s="193">
        <v>1804.06</v>
      </c>
      <c r="H813" s="192">
        <v>41563</v>
      </c>
      <c r="I813" s="38">
        <v>2541.3938600000001</v>
      </c>
      <c r="J813" s="7"/>
    </row>
    <row r="814" spans="5:10" ht="15">
      <c r="E814" s="38" t="s">
        <v>635</v>
      </c>
      <c r="F814" s="193">
        <v>1804.06</v>
      </c>
      <c r="H814" s="192">
        <v>41562</v>
      </c>
      <c r="I814" s="38">
        <v>2543.5867800000001</v>
      </c>
      <c r="J814" s="7"/>
    </row>
    <row r="815" spans="5:10" ht="15">
      <c r="E815" s="38" t="s">
        <v>636</v>
      </c>
      <c r="F815" s="193">
        <v>1809.58</v>
      </c>
      <c r="H815" s="192">
        <v>41561</v>
      </c>
      <c r="I815" s="38">
        <v>2559.12689</v>
      </c>
      <c r="J815" s="7"/>
    </row>
    <row r="816" spans="5:10" ht="15">
      <c r="E816" s="38" t="s">
        <v>637</v>
      </c>
      <c r="F816" s="193">
        <v>1809.83</v>
      </c>
      <c r="H816" s="192">
        <v>41560</v>
      </c>
      <c r="I816" s="38">
        <v>2554.7003100000002</v>
      </c>
      <c r="J816" s="7"/>
    </row>
    <row r="817" spans="5:10" ht="15">
      <c r="E817" s="38" t="s">
        <v>638</v>
      </c>
      <c r="F817" s="193">
        <v>1812.35</v>
      </c>
      <c r="H817" s="192">
        <v>41559</v>
      </c>
      <c r="I817" s="38">
        <v>2554.7003100000002</v>
      </c>
      <c r="J817" s="7"/>
    </row>
    <row r="818" spans="5:10" ht="15">
      <c r="E818" s="38" t="s">
        <v>639</v>
      </c>
      <c r="F818" s="193">
        <v>1822.78</v>
      </c>
      <c r="H818" s="192">
        <v>41558</v>
      </c>
      <c r="I818" s="38">
        <v>2557.6705000000002</v>
      </c>
      <c r="J818" s="7"/>
    </row>
    <row r="819" spans="5:10" ht="15">
      <c r="E819" s="38" t="s">
        <v>640</v>
      </c>
      <c r="F819" s="193">
        <v>1825.79</v>
      </c>
      <c r="H819" s="192">
        <v>41557</v>
      </c>
      <c r="I819" s="38">
        <v>2561.2426399999999</v>
      </c>
      <c r="J819" s="7"/>
    </row>
    <row r="820" spans="5:10" ht="15">
      <c r="E820" s="38" t="s">
        <v>641</v>
      </c>
      <c r="F820" s="193">
        <v>1825.79</v>
      </c>
      <c r="H820" s="192">
        <v>41556</v>
      </c>
      <c r="I820" s="38">
        <v>2553.4966300000001</v>
      </c>
      <c r="J820" s="7"/>
    </row>
    <row r="821" spans="5:10" ht="15">
      <c r="E821" s="38" t="s">
        <v>642</v>
      </c>
      <c r="F821" s="193">
        <v>1825.79</v>
      </c>
      <c r="H821" s="192">
        <v>41555</v>
      </c>
      <c r="I821" s="38">
        <v>2563.1985800000002</v>
      </c>
      <c r="J821" s="7"/>
    </row>
    <row r="822" spans="5:10" ht="15">
      <c r="E822" s="38" t="s">
        <v>643</v>
      </c>
      <c r="F822" s="193">
        <v>1825.79</v>
      </c>
      <c r="H822" s="192">
        <v>41554</v>
      </c>
      <c r="I822" s="38">
        <v>2560.6434800000002</v>
      </c>
      <c r="J822" s="7"/>
    </row>
    <row r="823" spans="5:10" ht="15">
      <c r="E823" s="38" t="s">
        <v>644</v>
      </c>
      <c r="F823" s="193">
        <v>1828.95</v>
      </c>
      <c r="H823" s="192">
        <v>41553</v>
      </c>
      <c r="I823" s="38">
        <v>2565.17175</v>
      </c>
      <c r="J823" s="7"/>
    </row>
    <row r="824" spans="5:10" ht="15">
      <c r="E824" s="38" t="s">
        <v>645</v>
      </c>
      <c r="F824" s="193">
        <v>1832.2</v>
      </c>
      <c r="H824" s="192">
        <v>41552</v>
      </c>
      <c r="I824" s="38">
        <v>2565.17175</v>
      </c>
      <c r="J824" s="7"/>
    </row>
    <row r="825" spans="5:10" ht="15">
      <c r="E825" s="38" t="s">
        <v>646</v>
      </c>
      <c r="F825" s="193">
        <v>1832.2</v>
      </c>
      <c r="H825" s="192">
        <v>41551</v>
      </c>
      <c r="I825" s="38">
        <v>2569.4815199999998</v>
      </c>
      <c r="J825" s="7"/>
    </row>
    <row r="826" spans="5:10" ht="15">
      <c r="E826" s="38" t="s">
        <v>647</v>
      </c>
      <c r="F826" s="193">
        <v>1832.2</v>
      </c>
      <c r="H826" s="192">
        <v>41550</v>
      </c>
      <c r="I826" s="38">
        <v>2567.9888799999999</v>
      </c>
      <c r="J826" s="7"/>
    </row>
    <row r="827" spans="5:10" ht="15">
      <c r="E827" s="38" t="s">
        <v>648</v>
      </c>
      <c r="F827" s="193">
        <v>1832.2</v>
      </c>
      <c r="H827" s="192">
        <v>41549</v>
      </c>
      <c r="I827" s="38">
        <v>2573.7281200000002</v>
      </c>
      <c r="J827" s="7"/>
    </row>
    <row r="828" spans="5:10" ht="15">
      <c r="E828" s="192">
        <v>41278</v>
      </c>
      <c r="F828" s="193">
        <v>1832.2</v>
      </c>
      <c r="H828" s="192">
        <v>41548</v>
      </c>
      <c r="I828" s="38">
        <v>2581.05764</v>
      </c>
      <c r="J828" s="7"/>
    </row>
    <row r="829" spans="5:10" ht="15">
      <c r="E829" s="192">
        <v>41309</v>
      </c>
      <c r="F829" s="193">
        <v>1823.12</v>
      </c>
      <c r="H829" s="192">
        <v>41547</v>
      </c>
      <c r="I829" s="38">
        <v>2591.7659699999999</v>
      </c>
      <c r="J829" s="7"/>
    </row>
    <row r="830" spans="5:10" ht="15">
      <c r="E830" s="192">
        <v>41337</v>
      </c>
      <c r="F830" s="193">
        <v>1817.14</v>
      </c>
      <c r="H830" s="192">
        <v>41546</v>
      </c>
      <c r="I830" s="38">
        <v>2592.7233000000001</v>
      </c>
      <c r="J830" s="7"/>
    </row>
    <row r="831" spans="5:10" ht="15">
      <c r="E831" s="192">
        <v>41368</v>
      </c>
      <c r="F831" s="193">
        <v>1819.93</v>
      </c>
      <c r="H831" s="192">
        <v>41545</v>
      </c>
      <c r="I831" s="38">
        <v>2592.7233000000001</v>
      </c>
      <c r="J831" s="7"/>
    </row>
    <row r="832" spans="5:10" ht="15">
      <c r="E832" s="192">
        <v>41398</v>
      </c>
      <c r="F832" s="193">
        <v>1829.01</v>
      </c>
      <c r="H832" s="192">
        <v>41544</v>
      </c>
      <c r="I832" s="38">
        <v>2571.6662700000002</v>
      </c>
      <c r="J832" s="7"/>
    </row>
    <row r="833" spans="5:10" ht="15">
      <c r="E833" s="192">
        <v>41429</v>
      </c>
      <c r="F833" s="193">
        <v>1826.88</v>
      </c>
      <c r="H833" s="192">
        <v>41543</v>
      </c>
      <c r="I833" s="38">
        <v>2552.5194999999999</v>
      </c>
      <c r="J833" s="7"/>
    </row>
    <row r="834" spans="5:10" ht="15">
      <c r="E834" s="192">
        <v>41459</v>
      </c>
      <c r="F834" s="193">
        <v>1826.88</v>
      </c>
      <c r="H834" s="192">
        <v>41542</v>
      </c>
      <c r="I834" s="38">
        <v>2550.4051100000001</v>
      </c>
      <c r="J834" s="7"/>
    </row>
    <row r="835" spans="5:10" ht="15">
      <c r="E835" s="192">
        <v>41490</v>
      </c>
      <c r="F835" s="193">
        <v>1826.88</v>
      </c>
      <c r="H835" s="192">
        <v>41541</v>
      </c>
      <c r="I835" s="38">
        <v>2553.9818300000002</v>
      </c>
      <c r="J835" s="7"/>
    </row>
    <row r="836" spans="5:10" ht="15">
      <c r="E836" s="192">
        <v>41521</v>
      </c>
      <c r="F836" s="193">
        <v>1817.66</v>
      </c>
      <c r="H836" s="192">
        <v>41540</v>
      </c>
      <c r="I836" s="38">
        <v>2548.89516</v>
      </c>
      <c r="J836" s="7"/>
    </row>
    <row r="837" spans="5:10" ht="15">
      <c r="E837" s="192">
        <v>41551</v>
      </c>
      <c r="F837" s="193">
        <v>1813.11</v>
      </c>
      <c r="H837" s="192">
        <v>41539</v>
      </c>
      <c r="I837" s="38">
        <v>2552.1066599999999</v>
      </c>
      <c r="J837" s="7"/>
    </row>
    <row r="838" spans="5:10" ht="15">
      <c r="E838" s="192">
        <v>41582</v>
      </c>
      <c r="F838" s="193">
        <v>1821.2</v>
      </c>
      <c r="H838" s="192">
        <v>41538</v>
      </c>
      <c r="I838" s="38">
        <v>2552.1066599999999</v>
      </c>
      <c r="J838" s="7"/>
    </row>
    <row r="839" spans="5:10" ht="15">
      <c r="E839" s="192">
        <v>41612</v>
      </c>
      <c r="F839" s="193">
        <v>1823.84</v>
      </c>
      <c r="H839" s="192">
        <v>41537</v>
      </c>
      <c r="I839" s="38">
        <v>2549.6479399999998</v>
      </c>
      <c r="J839" s="7"/>
    </row>
    <row r="840" spans="5:10" ht="15">
      <c r="E840" s="38" t="s">
        <v>649</v>
      </c>
      <c r="F840" s="193">
        <v>1827.79</v>
      </c>
      <c r="H840" s="192">
        <v>41536</v>
      </c>
      <c r="I840" s="38">
        <v>2588.3780299999999</v>
      </c>
      <c r="J840" s="7"/>
    </row>
    <row r="841" spans="5:10" ht="15">
      <c r="E841" s="38" t="s">
        <v>650</v>
      </c>
      <c r="F841" s="193">
        <v>1827.79</v>
      </c>
      <c r="H841" s="192">
        <v>41535</v>
      </c>
      <c r="I841" s="38">
        <v>2554.96738</v>
      </c>
      <c r="J841" s="7"/>
    </row>
    <row r="842" spans="5:10" ht="15">
      <c r="E842" s="38" t="s">
        <v>651</v>
      </c>
      <c r="F842" s="193">
        <v>1827.79</v>
      </c>
      <c r="H842" s="192">
        <v>41534</v>
      </c>
      <c r="I842" s="38">
        <v>2559.0433499999999</v>
      </c>
      <c r="J842" s="7"/>
    </row>
    <row r="843" spans="5:10" ht="15">
      <c r="E843" s="38" t="s">
        <v>652</v>
      </c>
      <c r="F843" s="193">
        <v>1834.86</v>
      </c>
      <c r="H843" s="192">
        <v>41533</v>
      </c>
      <c r="I843" s="38">
        <v>2563.0657900000001</v>
      </c>
      <c r="J843" s="7"/>
    </row>
    <row r="844" spans="5:10" ht="15">
      <c r="E844" s="38" t="s">
        <v>653</v>
      </c>
      <c r="F844" s="193">
        <v>1833.98</v>
      </c>
      <c r="H844" s="192">
        <v>41532</v>
      </c>
      <c r="I844" s="38">
        <v>2545.2140599999998</v>
      </c>
      <c r="J844" s="7"/>
    </row>
    <row r="845" spans="5:10" ht="15">
      <c r="E845" s="38" t="s">
        <v>654</v>
      </c>
      <c r="F845" s="193">
        <v>1846.46</v>
      </c>
      <c r="H845" s="192">
        <v>41531</v>
      </c>
      <c r="I845" s="38">
        <v>2545.2140599999998</v>
      </c>
      <c r="J845" s="7"/>
    </row>
    <row r="846" spans="5:10" ht="15">
      <c r="E846" s="38" t="s">
        <v>655</v>
      </c>
      <c r="F846" s="193">
        <v>1847.02</v>
      </c>
      <c r="H846" s="192">
        <v>41530</v>
      </c>
      <c r="I846" s="38">
        <v>2544.8295400000002</v>
      </c>
      <c r="J846" s="7"/>
    </row>
    <row r="847" spans="5:10" ht="15">
      <c r="E847" s="38" t="s">
        <v>656</v>
      </c>
      <c r="F847" s="193">
        <v>1835.57</v>
      </c>
      <c r="H847" s="192">
        <v>41529</v>
      </c>
      <c r="I847" s="38">
        <v>2560.07629</v>
      </c>
      <c r="J847" s="7"/>
    </row>
    <row r="848" spans="5:10" ht="15">
      <c r="E848" s="38" t="s">
        <v>657</v>
      </c>
      <c r="F848" s="193">
        <v>1835.57</v>
      </c>
      <c r="H848" s="192">
        <v>41528</v>
      </c>
      <c r="I848" s="38">
        <v>2574.5718299999999</v>
      </c>
      <c r="J848" s="7"/>
    </row>
    <row r="849" spans="5:10" ht="15">
      <c r="E849" s="38" t="s">
        <v>658</v>
      </c>
      <c r="F849" s="193">
        <v>1835.57</v>
      </c>
      <c r="H849" s="192">
        <v>41527</v>
      </c>
      <c r="I849" s="38">
        <v>2581.7404999999999</v>
      </c>
      <c r="J849" s="7"/>
    </row>
    <row r="850" spans="5:10" ht="15">
      <c r="E850" s="38" t="s">
        <v>659</v>
      </c>
      <c r="F850" s="193">
        <v>1841.14</v>
      </c>
      <c r="H850" s="192">
        <v>41526</v>
      </c>
      <c r="I850" s="38">
        <v>2581.6711500000001</v>
      </c>
      <c r="J850" s="7"/>
    </row>
    <row r="851" spans="5:10" ht="15">
      <c r="E851" s="38" t="s">
        <v>660</v>
      </c>
      <c r="F851" s="193">
        <v>1838.03</v>
      </c>
      <c r="H851" s="192">
        <v>41525</v>
      </c>
      <c r="I851" s="38">
        <v>2563.1652399999998</v>
      </c>
      <c r="J851" s="7"/>
    </row>
    <row r="852" spans="5:10" ht="15">
      <c r="E852" s="38" t="s">
        <v>661</v>
      </c>
      <c r="F852" s="193">
        <v>1836.79</v>
      </c>
      <c r="H852" s="192">
        <v>41524</v>
      </c>
      <c r="I852" s="38">
        <v>2563.1652399999998</v>
      </c>
      <c r="J852" s="7"/>
    </row>
    <row r="853" spans="5:10" ht="15">
      <c r="E853" s="38" t="s">
        <v>662</v>
      </c>
      <c r="F853" s="193">
        <v>1830.84</v>
      </c>
      <c r="H853" s="192">
        <v>41523</v>
      </c>
      <c r="I853" s="38">
        <v>2568.5863399999998</v>
      </c>
      <c r="J853" s="7"/>
    </row>
    <row r="854" spans="5:10" ht="15">
      <c r="E854" s="38" t="s">
        <v>663</v>
      </c>
      <c r="F854" s="193">
        <v>1833.7</v>
      </c>
      <c r="H854" s="192">
        <v>41522</v>
      </c>
      <c r="I854" s="38">
        <v>2543.76098</v>
      </c>
      <c r="J854" s="7"/>
    </row>
    <row r="855" spans="5:10" ht="15">
      <c r="E855" s="38" t="s">
        <v>664</v>
      </c>
      <c r="F855" s="193">
        <v>1833.7</v>
      </c>
      <c r="H855" s="192">
        <v>41521</v>
      </c>
      <c r="I855" s="38">
        <v>2568.6030300000002</v>
      </c>
      <c r="J855" s="7"/>
    </row>
    <row r="856" spans="5:10" ht="15">
      <c r="E856" s="38" t="s">
        <v>665</v>
      </c>
      <c r="F856" s="193">
        <v>1833.7</v>
      </c>
      <c r="H856" s="192">
        <v>41520</v>
      </c>
      <c r="I856" s="38">
        <v>2546.4452500000002</v>
      </c>
      <c r="J856" s="7"/>
    </row>
    <row r="857" spans="5:10" ht="15">
      <c r="E857" s="38" t="s">
        <v>666</v>
      </c>
      <c r="F857" s="193">
        <v>1828.79</v>
      </c>
      <c r="H857" s="192">
        <v>41519</v>
      </c>
      <c r="I857" s="38">
        <v>2552.5418599999998</v>
      </c>
      <c r="J857" s="7"/>
    </row>
    <row r="858" spans="5:10" ht="15">
      <c r="E858" s="192">
        <v>41279</v>
      </c>
      <c r="F858" s="193">
        <v>1825.83</v>
      </c>
      <c r="H858" s="192">
        <v>41518</v>
      </c>
      <c r="I858" s="38">
        <v>2552.058</v>
      </c>
      <c r="J858" s="7"/>
    </row>
    <row r="859" spans="5:10" ht="15">
      <c r="E859" s="192">
        <v>41310</v>
      </c>
      <c r="F859" s="193">
        <v>1825.83</v>
      </c>
      <c r="H859" s="192">
        <v>41517</v>
      </c>
      <c r="I859" s="38">
        <v>2552.058</v>
      </c>
      <c r="J859" s="7"/>
    </row>
    <row r="860" spans="5:10" ht="15">
      <c r="E860" s="192">
        <v>41338</v>
      </c>
      <c r="F860" s="193">
        <v>1836.34</v>
      </c>
      <c r="H860" s="192">
        <v>41516</v>
      </c>
      <c r="I860" s="38">
        <v>2562.0925400000001</v>
      </c>
      <c r="J860" s="7"/>
    </row>
    <row r="861" spans="5:10" ht="15">
      <c r="E861" s="192">
        <v>41369</v>
      </c>
      <c r="F861" s="193">
        <v>1835.88</v>
      </c>
      <c r="H861" s="192">
        <v>41515</v>
      </c>
      <c r="I861" s="38">
        <v>2565.3546299999998</v>
      </c>
      <c r="J861" s="7"/>
    </row>
    <row r="862" spans="5:10" ht="15">
      <c r="E862" s="192">
        <v>41399</v>
      </c>
      <c r="F862" s="193">
        <v>1835.88</v>
      </c>
      <c r="H862" s="192">
        <v>41514</v>
      </c>
      <c r="I862" s="38">
        <v>2585.7357499999998</v>
      </c>
      <c r="J862" s="7"/>
    </row>
    <row r="863" spans="5:10" ht="15">
      <c r="E863" s="192">
        <v>41430</v>
      </c>
      <c r="F863" s="193">
        <v>1835.88</v>
      </c>
      <c r="H863" s="192">
        <v>41513</v>
      </c>
      <c r="I863" s="38">
        <v>2575.5164799999998</v>
      </c>
      <c r="J863" s="7"/>
    </row>
    <row r="864" spans="5:10" ht="15">
      <c r="E864" s="192">
        <v>41460</v>
      </c>
      <c r="F864" s="193">
        <v>1831.42</v>
      </c>
      <c r="H864" s="192">
        <v>41512</v>
      </c>
      <c r="I864" s="38">
        <v>2556.0809399999998</v>
      </c>
      <c r="J864" s="7"/>
    </row>
    <row r="865" spans="5:10" ht="15">
      <c r="E865" s="192">
        <v>41491</v>
      </c>
      <c r="F865" s="193">
        <v>1827.13</v>
      </c>
      <c r="H865" s="192">
        <v>41511</v>
      </c>
      <c r="I865" s="38">
        <v>2561.6233099999999</v>
      </c>
      <c r="J865" s="7"/>
    </row>
    <row r="866" spans="5:10" ht="15">
      <c r="E866" s="192">
        <v>41522</v>
      </c>
      <c r="F866" s="193">
        <v>1830.7</v>
      </c>
      <c r="H866" s="192">
        <v>41510</v>
      </c>
      <c r="I866" s="38">
        <v>2561.6233099999999</v>
      </c>
      <c r="J866" s="7"/>
    </row>
    <row r="867" spans="5:10" ht="15">
      <c r="E867" s="192">
        <v>41552</v>
      </c>
      <c r="F867" s="193">
        <v>1833.07</v>
      </c>
      <c r="H867" s="192">
        <v>41509</v>
      </c>
      <c r="I867" s="38">
        <v>2576.1392999999998</v>
      </c>
      <c r="J867" s="7"/>
    </row>
    <row r="868" spans="5:10" ht="15">
      <c r="E868" s="192">
        <v>41583</v>
      </c>
      <c r="F868" s="193">
        <v>1834.83</v>
      </c>
      <c r="H868" s="192">
        <v>41508</v>
      </c>
      <c r="I868" s="38">
        <v>2575.2513800000002</v>
      </c>
      <c r="J868" s="7"/>
    </row>
    <row r="869" spans="5:10" ht="15">
      <c r="E869" s="192">
        <v>41613</v>
      </c>
      <c r="F869" s="193">
        <v>1834.83</v>
      </c>
      <c r="H869" s="192">
        <v>41507</v>
      </c>
      <c r="I869" s="38">
        <v>2572.0359199999998</v>
      </c>
      <c r="J869" s="7"/>
    </row>
    <row r="870" spans="5:10" ht="15">
      <c r="E870" s="38" t="s">
        <v>667</v>
      </c>
      <c r="F870" s="193">
        <v>1834.83</v>
      </c>
      <c r="H870" s="192">
        <v>41506</v>
      </c>
      <c r="I870" s="38">
        <v>2560.5141100000001</v>
      </c>
      <c r="J870" s="7"/>
    </row>
    <row r="871" spans="5:10" ht="15">
      <c r="E871" s="38" t="s">
        <v>668</v>
      </c>
      <c r="F871" s="193">
        <v>1834.83</v>
      </c>
      <c r="H871" s="192">
        <v>41505</v>
      </c>
      <c r="I871" s="38">
        <v>2546.02045</v>
      </c>
      <c r="J871" s="7"/>
    </row>
    <row r="872" spans="5:10" ht="15">
      <c r="E872" s="38" t="s">
        <v>669</v>
      </c>
      <c r="F872" s="193">
        <v>1838.63</v>
      </c>
      <c r="H872" s="192">
        <v>41504</v>
      </c>
      <c r="I872" s="38">
        <v>2542.6831000000002</v>
      </c>
      <c r="J872" s="7"/>
    </row>
    <row r="873" spans="5:10" ht="15">
      <c r="E873" s="38" t="s">
        <v>670</v>
      </c>
      <c r="F873" s="193">
        <v>1843.75</v>
      </c>
      <c r="H873" s="192">
        <v>41503</v>
      </c>
      <c r="I873" s="38">
        <v>2542.6831000000002</v>
      </c>
      <c r="J873" s="7"/>
    </row>
    <row r="874" spans="5:10" ht="15">
      <c r="E874" s="38" t="s">
        <v>671</v>
      </c>
      <c r="F874" s="193">
        <v>1838.82</v>
      </c>
      <c r="H874" s="192">
        <v>41502</v>
      </c>
      <c r="I874" s="38">
        <v>2534.6433000000002</v>
      </c>
      <c r="J874" s="7"/>
    </row>
    <row r="875" spans="5:10" ht="15">
      <c r="E875" s="38" t="s">
        <v>672</v>
      </c>
      <c r="F875" s="193">
        <v>1841.35</v>
      </c>
      <c r="H875" s="192">
        <v>41501</v>
      </c>
      <c r="I875" s="38">
        <v>2495.45622</v>
      </c>
      <c r="J875" s="7"/>
    </row>
    <row r="876" spans="5:10" ht="15">
      <c r="E876" s="38" t="s">
        <v>673</v>
      </c>
      <c r="F876" s="193">
        <v>1841.35</v>
      </c>
      <c r="H876" s="192">
        <v>41500</v>
      </c>
      <c r="I876" s="38">
        <v>2497.2328900000002</v>
      </c>
      <c r="J876" s="7"/>
    </row>
    <row r="877" spans="5:10" ht="15">
      <c r="E877" s="38" t="s">
        <v>674</v>
      </c>
      <c r="F877" s="193">
        <v>1841.35</v>
      </c>
      <c r="H877" s="192">
        <v>41499</v>
      </c>
      <c r="I877" s="38">
        <v>2473.7694900000001</v>
      </c>
      <c r="J877" s="7"/>
    </row>
    <row r="878" spans="5:10" ht="15">
      <c r="E878" s="38" t="s">
        <v>675</v>
      </c>
      <c r="F878" s="193">
        <v>1842.59</v>
      </c>
      <c r="H878" s="192">
        <v>41498</v>
      </c>
      <c r="I878" s="38">
        <v>2491.09555</v>
      </c>
      <c r="J878" s="7"/>
    </row>
    <row r="879" spans="5:10" ht="15">
      <c r="E879" s="38" t="s">
        <v>676</v>
      </c>
      <c r="F879" s="193">
        <v>1846.76</v>
      </c>
      <c r="H879" s="192">
        <v>41497</v>
      </c>
      <c r="I879" s="38">
        <v>2501.9642899999999</v>
      </c>
      <c r="J879" s="7"/>
    </row>
    <row r="880" spans="5:10" ht="15">
      <c r="E880" s="38" t="s">
        <v>677</v>
      </c>
      <c r="F880" s="193">
        <v>1850.55</v>
      </c>
      <c r="H880" s="192">
        <v>41496</v>
      </c>
      <c r="I880" s="38">
        <v>2501.9642899999999</v>
      </c>
      <c r="J880" s="7"/>
    </row>
    <row r="881" spans="5:10" ht="15">
      <c r="E881" s="38" t="s">
        <v>678</v>
      </c>
      <c r="F881" s="193">
        <v>1864.02</v>
      </c>
      <c r="H881" s="192">
        <v>41495</v>
      </c>
      <c r="I881" s="38">
        <v>2506.3836299999998</v>
      </c>
      <c r="J881" s="7"/>
    </row>
    <row r="882" spans="5:10" ht="15">
      <c r="E882" s="38" t="s">
        <v>679</v>
      </c>
      <c r="F882" s="193">
        <v>1874.1</v>
      </c>
      <c r="H882" s="192">
        <v>41494</v>
      </c>
      <c r="I882" s="38">
        <v>2519.1644900000001</v>
      </c>
      <c r="J882" s="7"/>
    </row>
    <row r="883" spans="5:10" ht="15">
      <c r="E883" s="38" t="s">
        <v>680</v>
      </c>
      <c r="F883" s="193">
        <v>1874.1</v>
      </c>
      <c r="H883" s="192">
        <v>41493</v>
      </c>
      <c r="I883" s="38">
        <v>2506.64912</v>
      </c>
      <c r="J883" s="7"/>
    </row>
    <row r="884" spans="5:10" ht="15">
      <c r="E884" s="38" t="s">
        <v>681</v>
      </c>
      <c r="F884" s="193">
        <v>1874.1</v>
      </c>
      <c r="H884" s="192">
        <v>41492</v>
      </c>
      <c r="I884" s="38">
        <v>2506.4982799999998</v>
      </c>
      <c r="J884" s="7"/>
    </row>
    <row r="885" spans="5:10" ht="15">
      <c r="E885" s="38" t="s">
        <v>682</v>
      </c>
      <c r="F885" s="193">
        <v>1874.1</v>
      </c>
      <c r="H885" s="192">
        <v>41491</v>
      </c>
      <c r="I885" s="38">
        <v>2504.5710800000002</v>
      </c>
      <c r="J885" s="7"/>
    </row>
    <row r="886" spans="5:10" ht="15">
      <c r="E886" s="38" t="s">
        <v>683</v>
      </c>
      <c r="F886" s="193">
        <v>1897.1</v>
      </c>
      <c r="H886" s="192">
        <v>41490</v>
      </c>
      <c r="I886" s="38">
        <v>2512.7052600000002</v>
      </c>
      <c r="J886" s="7"/>
    </row>
    <row r="887" spans="5:10" ht="15">
      <c r="E887" s="38" t="s">
        <v>684</v>
      </c>
      <c r="F887" s="193">
        <v>1894.13</v>
      </c>
      <c r="H887" s="192">
        <v>41489</v>
      </c>
      <c r="I887" s="38">
        <v>2512.7052600000002</v>
      </c>
      <c r="J887" s="7"/>
    </row>
    <row r="888" spans="5:10" ht="15">
      <c r="E888" s="38" t="s">
        <v>685</v>
      </c>
      <c r="F888" s="193">
        <v>1891.48</v>
      </c>
      <c r="H888" s="192">
        <v>41488</v>
      </c>
      <c r="I888" s="38">
        <v>2519.3202000000001</v>
      </c>
      <c r="J888" s="7"/>
    </row>
    <row r="889" spans="5:10" ht="15">
      <c r="E889" s="192">
        <v>41280</v>
      </c>
      <c r="F889" s="193">
        <v>1907.76</v>
      </c>
      <c r="H889" s="192">
        <v>41487</v>
      </c>
      <c r="I889" s="38">
        <v>2509.2701000000002</v>
      </c>
      <c r="J889" s="7"/>
    </row>
    <row r="890" spans="5:10" ht="15">
      <c r="E890" s="192">
        <v>41311</v>
      </c>
      <c r="F890" s="193">
        <v>1907.76</v>
      </c>
      <c r="H890" s="192">
        <v>41486</v>
      </c>
      <c r="I890" s="38">
        <v>2510.0746899999999</v>
      </c>
      <c r="J890" s="7"/>
    </row>
    <row r="891" spans="5:10" ht="15">
      <c r="E891" s="192">
        <v>41339</v>
      </c>
      <c r="F891" s="193">
        <v>1907.76</v>
      </c>
      <c r="H891" s="192">
        <v>41485</v>
      </c>
      <c r="I891" s="38">
        <v>2503.04765</v>
      </c>
      <c r="J891" s="7"/>
    </row>
    <row r="892" spans="5:10" ht="15">
      <c r="E892" s="192">
        <v>41370</v>
      </c>
      <c r="F892" s="193">
        <v>1907.76</v>
      </c>
      <c r="H892" s="192">
        <v>41484</v>
      </c>
      <c r="I892" s="38">
        <v>2499.95469</v>
      </c>
      <c r="J892" s="7"/>
    </row>
    <row r="893" spans="5:10" ht="15">
      <c r="E893" s="192">
        <v>41400</v>
      </c>
      <c r="F893" s="193">
        <v>1894.4</v>
      </c>
      <c r="H893" s="192">
        <v>41483</v>
      </c>
      <c r="I893" s="38">
        <v>2502.0295799999999</v>
      </c>
      <c r="J893" s="7"/>
    </row>
    <row r="894" spans="5:10" ht="15">
      <c r="E894" s="192">
        <v>41431</v>
      </c>
      <c r="F894" s="193">
        <v>1899.08</v>
      </c>
      <c r="H894" s="192">
        <v>41482</v>
      </c>
      <c r="I894" s="38">
        <v>2502.0295799999999</v>
      </c>
      <c r="J894" s="7"/>
    </row>
    <row r="895" spans="5:10" ht="15">
      <c r="E895" s="192">
        <v>41461</v>
      </c>
      <c r="F895" s="193">
        <v>1907.88</v>
      </c>
      <c r="H895" s="192">
        <v>41481</v>
      </c>
      <c r="I895" s="38">
        <v>2503.5417299999999</v>
      </c>
      <c r="J895" s="7"/>
    </row>
    <row r="896" spans="5:10" ht="15">
      <c r="E896" s="192">
        <v>41492</v>
      </c>
      <c r="F896" s="193">
        <v>1898.8</v>
      </c>
      <c r="H896" s="192">
        <v>41480</v>
      </c>
      <c r="I896" s="38">
        <v>2502.85952</v>
      </c>
      <c r="J896" s="7"/>
    </row>
    <row r="897" spans="5:10" ht="15">
      <c r="E897" s="192">
        <v>41523</v>
      </c>
      <c r="F897" s="193">
        <v>1898.8</v>
      </c>
      <c r="H897" s="192">
        <v>41479</v>
      </c>
      <c r="I897" s="38">
        <v>2496.4833199999998</v>
      </c>
      <c r="J897" s="7"/>
    </row>
    <row r="898" spans="5:10" ht="15">
      <c r="E898" s="192">
        <v>41553</v>
      </c>
      <c r="F898" s="193">
        <v>1898.8</v>
      </c>
      <c r="H898" s="192">
        <v>41478</v>
      </c>
      <c r="I898" s="38">
        <v>2486.2280099999998</v>
      </c>
      <c r="J898" s="7"/>
    </row>
    <row r="899" spans="5:10" ht="15">
      <c r="E899" s="192">
        <v>41584</v>
      </c>
      <c r="F899" s="193">
        <v>1898.8</v>
      </c>
      <c r="H899" s="192">
        <v>41477</v>
      </c>
      <c r="I899" s="38">
        <v>2485.6685900000002</v>
      </c>
      <c r="J899" s="7"/>
    </row>
    <row r="900" spans="5:10" ht="15">
      <c r="E900" s="192">
        <v>41614</v>
      </c>
      <c r="F900" s="193">
        <v>1907.12</v>
      </c>
      <c r="H900" s="192">
        <v>41476</v>
      </c>
      <c r="I900" s="38">
        <v>2475.49494</v>
      </c>
      <c r="J900" s="7"/>
    </row>
    <row r="901" spans="5:10" ht="15">
      <c r="E901" s="38" t="s">
        <v>686</v>
      </c>
      <c r="F901" s="193">
        <v>1897.53</v>
      </c>
      <c r="H901" s="192">
        <v>41475</v>
      </c>
      <c r="I901" s="38">
        <v>2475.49494</v>
      </c>
      <c r="J901" s="7"/>
    </row>
    <row r="902" spans="5:10" ht="15">
      <c r="E902" s="38" t="s">
        <v>687</v>
      </c>
      <c r="F902" s="193">
        <v>1895.01</v>
      </c>
      <c r="H902" s="192">
        <v>41474</v>
      </c>
      <c r="I902" s="38">
        <v>2474.5488999999998</v>
      </c>
      <c r="J902" s="7"/>
    </row>
    <row r="903" spans="5:10" ht="15">
      <c r="E903" s="38" t="s">
        <v>688</v>
      </c>
      <c r="F903" s="193">
        <v>1882.38</v>
      </c>
      <c r="H903" s="192">
        <v>41473</v>
      </c>
      <c r="I903" s="38">
        <v>2452.3652400000001</v>
      </c>
      <c r="J903" s="7"/>
    </row>
    <row r="904" spans="5:10" ht="15">
      <c r="E904" s="38" t="s">
        <v>689</v>
      </c>
      <c r="F904" s="193">
        <v>1882.38</v>
      </c>
      <c r="H904" s="192">
        <v>41472</v>
      </c>
      <c r="I904" s="38">
        <v>2459.5092300000001</v>
      </c>
      <c r="J904" s="7"/>
    </row>
    <row r="905" spans="5:10" ht="15">
      <c r="E905" s="38" t="s">
        <v>690</v>
      </c>
      <c r="F905" s="193">
        <v>1882.38</v>
      </c>
      <c r="H905" s="192">
        <v>41471</v>
      </c>
      <c r="I905" s="38">
        <v>2487.13895</v>
      </c>
      <c r="J905" s="7"/>
    </row>
    <row r="906" spans="5:10" ht="15">
      <c r="E906" s="38" t="s">
        <v>691</v>
      </c>
      <c r="F906" s="193">
        <v>1883.57</v>
      </c>
      <c r="H906" s="192">
        <v>41470</v>
      </c>
      <c r="I906" s="38">
        <v>2485.8749400000002</v>
      </c>
      <c r="J906" s="7"/>
    </row>
    <row r="907" spans="5:10" ht="15">
      <c r="E907" s="38" t="s">
        <v>692</v>
      </c>
      <c r="F907" s="193">
        <v>1902.47</v>
      </c>
      <c r="H907" s="192">
        <v>41469</v>
      </c>
      <c r="I907" s="38">
        <v>2487.01809</v>
      </c>
      <c r="J907" s="7"/>
    </row>
    <row r="908" spans="5:10" ht="15">
      <c r="E908" s="38" t="s">
        <v>693</v>
      </c>
      <c r="F908" s="193">
        <v>1900.87</v>
      </c>
      <c r="H908" s="192">
        <v>41468</v>
      </c>
      <c r="I908" s="38">
        <v>2487.01809</v>
      </c>
      <c r="J908" s="7"/>
    </row>
    <row r="909" spans="5:10" ht="15">
      <c r="E909" s="38" t="s">
        <v>694</v>
      </c>
      <c r="F909" s="193">
        <v>1937.26</v>
      </c>
      <c r="H909" s="192">
        <v>41467</v>
      </c>
      <c r="I909" s="38">
        <v>2494.24973</v>
      </c>
      <c r="J909" s="7"/>
    </row>
    <row r="910" spans="5:10" ht="15">
      <c r="E910" s="38" t="s">
        <v>695</v>
      </c>
      <c r="F910" s="193">
        <v>1941.06</v>
      </c>
      <c r="H910" s="192">
        <v>41466</v>
      </c>
      <c r="I910" s="38">
        <v>2504.18498</v>
      </c>
      <c r="J910" s="7"/>
    </row>
    <row r="911" spans="5:10" ht="15">
      <c r="E911" s="38" t="s">
        <v>696</v>
      </c>
      <c r="F911" s="193">
        <v>1941.06</v>
      </c>
      <c r="H911" s="192">
        <v>41465</v>
      </c>
      <c r="I911" s="38">
        <v>2468.7942899999998</v>
      </c>
      <c r="J911" s="7"/>
    </row>
    <row r="912" spans="5:10" ht="15">
      <c r="E912" s="38" t="s">
        <v>697</v>
      </c>
      <c r="F912" s="193">
        <v>1941.06</v>
      </c>
      <c r="H912" s="192">
        <v>41464</v>
      </c>
      <c r="I912" s="38">
        <v>2463.65762</v>
      </c>
      <c r="J912" s="7"/>
    </row>
    <row r="913" spans="5:10" ht="15">
      <c r="E913" s="38" t="s">
        <v>698</v>
      </c>
      <c r="F913" s="193">
        <v>1942.97</v>
      </c>
      <c r="H913" s="192">
        <v>41463</v>
      </c>
      <c r="I913" s="38">
        <v>2479.5037299999999</v>
      </c>
      <c r="J913" s="7"/>
    </row>
    <row r="914" spans="5:10" ht="15">
      <c r="E914" s="38" t="s">
        <v>699</v>
      </c>
      <c r="F914" s="193">
        <v>1928.27</v>
      </c>
      <c r="H914" s="192">
        <v>41462</v>
      </c>
      <c r="I914" s="38">
        <v>2473.7215299999998</v>
      </c>
      <c r="J914" s="7"/>
    </row>
    <row r="915" spans="5:10" ht="15">
      <c r="E915" s="38" t="s">
        <v>700</v>
      </c>
      <c r="F915" s="193">
        <v>1921.86</v>
      </c>
      <c r="H915" s="192">
        <v>41461</v>
      </c>
      <c r="I915" s="38">
        <v>2473.7215299999998</v>
      </c>
      <c r="J915" s="7"/>
    </row>
    <row r="916" spans="5:10" ht="15">
      <c r="E916" s="38" t="s">
        <v>701</v>
      </c>
      <c r="F916" s="193">
        <v>1922.63</v>
      </c>
      <c r="H916" s="192">
        <v>41460</v>
      </c>
      <c r="I916" s="38">
        <v>2458.3843000000002</v>
      </c>
      <c r="J916" s="7"/>
    </row>
    <row r="917" spans="5:10" ht="15">
      <c r="E917" s="38" t="s">
        <v>702</v>
      </c>
      <c r="F917" s="193">
        <v>1929</v>
      </c>
      <c r="H917" s="192">
        <v>41459</v>
      </c>
      <c r="I917" s="38">
        <v>2473.5163600000001</v>
      </c>
      <c r="J917" s="7"/>
    </row>
    <row r="918" spans="5:10" ht="15">
      <c r="E918" s="38" t="s">
        <v>703</v>
      </c>
      <c r="F918" s="193">
        <v>1929</v>
      </c>
      <c r="H918" s="192">
        <v>41458</v>
      </c>
      <c r="I918" s="38">
        <v>2489.8716199999999</v>
      </c>
      <c r="J918" s="7"/>
    </row>
    <row r="919" spans="5:10" ht="15">
      <c r="E919" s="192">
        <v>41281</v>
      </c>
      <c r="F919" s="193">
        <v>1929</v>
      </c>
      <c r="H919" s="192">
        <v>41457</v>
      </c>
      <c r="I919" s="38">
        <v>2514.3550500000001</v>
      </c>
      <c r="J919" s="7"/>
    </row>
    <row r="920" spans="5:10" ht="15">
      <c r="E920" s="192">
        <v>41312</v>
      </c>
      <c r="F920" s="193">
        <v>1929</v>
      </c>
      <c r="H920" s="192">
        <v>41456</v>
      </c>
      <c r="I920" s="38">
        <v>2514.5479500000001</v>
      </c>
      <c r="J920" s="7"/>
    </row>
    <row r="921" spans="5:10" ht="15">
      <c r="E921" s="192">
        <v>41340</v>
      </c>
      <c r="F921" s="193">
        <v>1919.42</v>
      </c>
      <c r="H921" s="192">
        <v>41455</v>
      </c>
      <c r="I921" s="38">
        <v>2507.4106499999998</v>
      </c>
      <c r="J921" s="7"/>
    </row>
    <row r="922" spans="5:10" ht="15">
      <c r="E922" s="192">
        <v>41371</v>
      </c>
      <c r="F922" s="193">
        <v>1915.45</v>
      </c>
      <c r="H922" s="192">
        <v>41454</v>
      </c>
      <c r="I922" s="38">
        <v>2507.4106499999998</v>
      </c>
      <c r="J922" s="7"/>
    </row>
    <row r="923" spans="5:10" ht="15">
      <c r="E923" s="192">
        <v>41401</v>
      </c>
      <c r="F923" s="193">
        <v>1915.45</v>
      </c>
      <c r="H923" s="192">
        <v>41453</v>
      </c>
      <c r="I923" s="38">
        <v>2499.1306100000002</v>
      </c>
      <c r="J923" s="7"/>
    </row>
    <row r="924" spans="5:10" ht="15">
      <c r="E924" s="192">
        <v>41432</v>
      </c>
      <c r="F924" s="193">
        <v>1927.4</v>
      </c>
      <c r="H924" s="192">
        <v>41452</v>
      </c>
      <c r="I924" s="38">
        <v>2498.9945600000001</v>
      </c>
      <c r="J924" s="7"/>
    </row>
    <row r="925" spans="5:10" ht="15">
      <c r="E925" s="192">
        <v>41462</v>
      </c>
      <c r="F925" s="193">
        <v>1927.4</v>
      </c>
      <c r="H925" s="192">
        <v>41451</v>
      </c>
      <c r="I925" s="38">
        <v>2507.2330700000002</v>
      </c>
      <c r="J925" s="7"/>
    </row>
    <row r="926" spans="5:10" ht="15">
      <c r="E926" s="192">
        <v>41493</v>
      </c>
      <c r="F926" s="193">
        <v>1927.4</v>
      </c>
      <c r="H926" s="192">
        <v>41450</v>
      </c>
      <c r="I926" s="38">
        <v>2540.3361300000001</v>
      </c>
      <c r="J926" s="7"/>
    </row>
    <row r="927" spans="5:10" ht="15">
      <c r="E927" s="192">
        <v>41524</v>
      </c>
      <c r="F927" s="193">
        <v>1926.84</v>
      </c>
      <c r="H927" s="192">
        <v>41449</v>
      </c>
      <c r="I927" s="38">
        <v>2541.72102</v>
      </c>
      <c r="J927" s="7"/>
    </row>
    <row r="928" spans="5:10" ht="15">
      <c r="E928" s="192">
        <v>41554</v>
      </c>
      <c r="F928" s="193">
        <v>1920.12</v>
      </c>
      <c r="H928" s="192">
        <v>41448</v>
      </c>
      <c r="I928" s="38">
        <v>2549.87347</v>
      </c>
      <c r="J928" s="7"/>
    </row>
    <row r="929" spans="5:10" ht="15">
      <c r="E929" s="192">
        <v>41585</v>
      </c>
      <c r="F929" s="193">
        <v>1920.24</v>
      </c>
      <c r="H929" s="192">
        <v>41447</v>
      </c>
      <c r="I929" s="38">
        <v>2549.87347</v>
      </c>
      <c r="J929" s="7"/>
    </row>
    <row r="930" spans="5:10" ht="15">
      <c r="E930" s="192">
        <v>41615</v>
      </c>
      <c r="F930" s="193">
        <v>1910.79</v>
      </c>
      <c r="H930" s="192">
        <v>41446</v>
      </c>
      <c r="I930" s="38">
        <v>2544.8816000000002</v>
      </c>
      <c r="J930" s="7"/>
    </row>
    <row r="931" spans="5:10" ht="15">
      <c r="E931" s="38" t="s">
        <v>704</v>
      </c>
      <c r="F931" s="193">
        <v>1905.25</v>
      </c>
      <c r="H931" s="192">
        <v>41445</v>
      </c>
      <c r="I931" s="38">
        <v>2504.3962299999998</v>
      </c>
      <c r="J931" s="7"/>
    </row>
    <row r="932" spans="5:10" ht="15">
      <c r="E932" s="38" t="s">
        <v>705</v>
      </c>
      <c r="F932" s="193">
        <v>1905.25</v>
      </c>
      <c r="H932" s="192">
        <v>41444</v>
      </c>
      <c r="I932" s="38">
        <v>2550.0707900000002</v>
      </c>
      <c r="J932" s="7"/>
    </row>
    <row r="933" spans="5:10" ht="15">
      <c r="E933" s="38" t="s">
        <v>706</v>
      </c>
      <c r="F933" s="193">
        <v>1905.25</v>
      </c>
      <c r="H933" s="192">
        <v>41443</v>
      </c>
      <c r="I933" s="38">
        <v>2522.5711200000001</v>
      </c>
      <c r="J933" s="7"/>
    </row>
    <row r="934" spans="5:10" ht="15">
      <c r="E934" s="38" t="s">
        <v>707</v>
      </c>
      <c r="F934" s="193">
        <v>1893.16</v>
      </c>
      <c r="H934" s="192">
        <v>41442</v>
      </c>
      <c r="I934" s="38">
        <v>2512.5067100000001</v>
      </c>
      <c r="J934" s="7"/>
    </row>
    <row r="935" spans="5:10" ht="15">
      <c r="E935" s="38" t="s">
        <v>708</v>
      </c>
      <c r="F935" s="193">
        <v>1878.42</v>
      </c>
      <c r="H935" s="192">
        <v>41441</v>
      </c>
      <c r="I935" s="38">
        <v>2511.09492</v>
      </c>
      <c r="J935" s="7"/>
    </row>
    <row r="936" spans="5:10" ht="15">
      <c r="E936" s="38" t="s">
        <v>709</v>
      </c>
      <c r="F936" s="193">
        <v>1873.25</v>
      </c>
      <c r="H936" s="192">
        <v>41440</v>
      </c>
      <c r="I936" s="38">
        <v>2511.09492</v>
      </c>
      <c r="J936" s="7"/>
    </row>
    <row r="937" spans="5:10" ht="15">
      <c r="E937" s="38" t="s">
        <v>710</v>
      </c>
      <c r="F937" s="193">
        <v>1883.29</v>
      </c>
      <c r="H937" s="192">
        <v>41439</v>
      </c>
      <c r="I937" s="38">
        <v>2527.9433399999998</v>
      </c>
      <c r="J937" s="7"/>
    </row>
    <row r="938" spans="5:10" ht="15">
      <c r="E938" s="38" t="s">
        <v>711</v>
      </c>
      <c r="F938" s="193">
        <v>1884.01</v>
      </c>
      <c r="H938" s="192">
        <v>41438</v>
      </c>
      <c r="I938" s="38">
        <v>2523.6200199999998</v>
      </c>
      <c r="J938" s="7"/>
    </row>
    <row r="939" spans="5:10" ht="15">
      <c r="E939" s="38" t="s">
        <v>712</v>
      </c>
      <c r="F939" s="193">
        <v>1884.01</v>
      </c>
      <c r="H939" s="192">
        <v>41437</v>
      </c>
      <c r="I939" s="38">
        <v>2543.4305899999999</v>
      </c>
      <c r="J939" s="7"/>
    </row>
    <row r="940" spans="5:10" ht="15">
      <c r="E940" s="38" t="s">
        <v>713</v>
      </c>
      <c r="F940" s="193">
        <v>1884.01</v>
      </c>
      <c r="H940" s="192">
        <v>41436</v>
      </c>
      <c r="I940" s="38">
        <v>2520.5620600000002</v>
      </c>
      <c r="J940" s="7"/>
    </row>
    <row r="941" spans="5:10" ht="15">
      <c r="E941" s="38" t="s">
        <v>714</v>
      </c>
      <c r="F941" s="193">
        <v>1880.87</v>
      </c>
      <c r="H941" s="192">
        <v>41435</v>
      </c>
      <c r="I941" s="38">
        <v>2505.3716599999998</v>
      </c>
      <c r="J941" s="7"/>
    </row>
    <row r="942" spans="5:10" ht="15">
      <c r="E942" s="38" t="s">
        <v>715</v>
      </c>
      <c r="F942" s="193">
        <v>1886.06</v>
      </c>
      <c r="H942" s="192">
        <v>41434</v>
      </c>
      <c r="I942" s="38">
        <v>2510.30854</v>
      </c>
      <c r="J942" s="7"/>
    </row>
    <row r="943" spans="5:10" ht="15">
      <c r="E943" s="38" t="s">
        <v>716</v>
      </c>
      <c r="F943" s="193">
        <v>1891.02</v>
      </c>
      <c r="H943" s="192">
        <v>41433</v>
      </c>
      <c r="I943" s="38">
        <v>2510.30854</v>
      </c>
      <c r="J943" s="7"/>
    </row>
    <row r="944" spans="5:10" ht="15">
      <c r="E944" s="38" t="s">
        <v>717</v>
      </c>
      <c r="F944" s="193">
        <v>1887.4</v>
      </c>
      <c r="H944" s="192">
        <v>41432</v>
      </c>
      <c r="I944" s="38">
        <v>2522.3127500000001</v>
      </c>
      <c r="J944" s="7"/>
    </row>
    <row r="945" spans="5:10" ht="15">
      <c r="E945" s="38" t="s">
        <v>718</v>
      </c>
      <c r="F945" s="193">
        <v>1886.26</v>
      </c>
      <c r="H945" s="192">
        <v>41431</v>
      </c>
      <c r="I945" s="38">
        <v>2505.7411099999999</v>
      </c>
      <c r="J945" s="7"/>
    </row>
    <row r="946" spans="5:10" ht="15">
      <c r="E946" s="38" t="s">
        <v>719</v>
      </c>
      <c r="F946" s="193">
        <v>1886.26</v>
      </c>
      <c r="H946" s="192">
        <v>41430</v>
      </c>
      <c r="I946" s="38">
        <v>2479.0118400000001</v>
      </c>
      <c r="J946" s="7"/>
    </row>
    <row r="947" spans="5:10" ht="15">
      <c r="E947" s="38" t="s">
        <v>720</v>
      </c>
      <c r="F947" s="193">
        <v>1886.26</v>
      </c>
      <c r="H947" s="192">
        <v>41429</v>
      </c>
      <c r="I947" s="38">
        <v>2493.7284800000002</v>
      </c>
      <c r="J947" s="7"/>
    </row>
    <row r="948" spans="5:10" ht="15">
      <c r="E948" s="38" t="s">
        <v>721</v>
      </c>
      <c r="F948" s="193">
        <v>1888.95</v>
      </c>
      <c r="H948" s="192">
        <v>41428</v>
      </c>
      <c r="I948" s="38">
        <v>2485.7158899999999</v>
      </c>
      <c r="J948" s="7"/>
    </row>
    <row r="949" spans="5:10" ht="15">
      <c r="E949" s="38" t="s">
        <v>722</v>
      </c>
      <c r="F949" s="193">
        <v>1890.33</v>
      </c>
      <c r="H949" s="192">
        <v>41427</v>
      </c>
      <c r="I949" s="38">
        <v>2472.45696</v>
      </c>
      <c r="J949" s="7"/>
    </row>
    <row r="950" spans="5:10" ht="15">
      <c r="E950" s="192">
        <v>41282</v>
      </c>
      <c r="F950" s="193">
        <v>1896.15</v>
      </c>
      <c r="H950" s="192">
        <v>41426</v>
      </c>
      <c r="I950" s="38">
        <v>2472.45696</v>
      </c>
      <c r="J950" s="7"/>
    </row>
    <row r="951" spans="5:10" ht="15">
      <c r="E951" s="192">
        <v>41313</v>
      </c>
      <c r="F951" s="193">
        <v>1896.65</v>
      </c>
      <c r="H951" s="192">
        <v>41425</v>
      </c>
      <c r="I951" s="38">
        <v>2451.35808</v>
      </c>
      <c r="J951" s="7"/>
    </row>
    <row r="952" spans="5:10" ht="15">
      <c r="E952" s="192">
        <v>41341</v>
      </c>
      <c r="F952" s="193">
        <v>1891.67</v>
      </c>
      <c r="H952" s="192">
        <v>41424</v>
      </c>
      <c r="I952" s="38">
        <v>2472.6920100000002</v>
      </c>
      <c r="J952" s="7"/>
    </row>
    <row r="953" spans="5:10" ht="15">
      <c r="E953" s="192">
        <v>41372</v>
      </c>
      <c r="F953" s="193">
        <v>1891.67</v>
      </c>
      <c r="H953" s="192">
        <v>41423</v>
      </c>
      <c r="I953" s="38">
        <v>2459.9695700000002</v>
      </c>
      <c r="J953" s="7"/>
    </row>
    <row r="954" spans="5:10" ht="15">
      <c r="E954" s="192">
        <v>41402</v>
      </c>
      <c r="F954" s="193">
        <v>1891.67</v>
      </c>
      <c r="H954" s="192">
        <v>41422</v>
      </c>
      <c r="I954" s="38">
        <v>2409.24926</v>
      </c>
      <c r="J954" s="7"/>
    </row>
    <row r="955" spans="5:10" ht="15">
      <c r="E955" s="192">
        <v>41433</v>
      </c>
      <c r="F955" s="193">
        <v>1883.24</v>
      </c>
      <c r="H955" s="192">
        <v>41421</v>
      </c>
      <c r="I955" s="38">
        <v>2424.8979899999999</v>
      </c>
      <c r="J955" s="7"/>
    </row>
    <row r="956" spans="5:10" ht="15">
      <c r="E956" s="192">
        <v>41463</v>
      </c>
      <c r="F956" s="193">
        <v>1882.01</v>
      </c>
      <c r="H956" s="192">
        <v>41420</v>
      </c>
      <c r="I956" s="38">
        <v>2423.30501</v>
      </c>
      <c r="J956" s="7"/>
    </row>
    <row r="957" spans="5:10" ht="15">
      <c r="E957" s="192">
        <v>41494</v>
      </c>
      <c r="F957" s="193">
        <v>1882.01</v>
      </c>
      <c r="H957" s="192">
        <v>41419</v>
      </c>
      <c r="I957" s="38">
        <v>2423.30501</v>
      </c>
      <c r="J957" s="7"/>
    </row>
    <row r="958" spans="5:10" ht="15">
      <c r="E958" s="192">
        <v>41525</v>
      </c>
      <c r="F958" s="193">
        <v>1877.23</v>
      </c>
      <c r="H958" s="192">
        <v>41418</v>
      </c>
      <c r="I958" s="38">
        <v>2410.27106</v>
      </c>
      <c r="J958" s="7"/>
    </row>
    <row r="959" spans="5:10" ht="15">
      <c r="E959" s="192">
        <v>41555</v>
      </c>
      <c r="F959" s="193">
        <v>1873.92</v>
      </c>
      <c r="H959" s="192">
        <v>41417</v>
      </c>
      <c r="I959" s="38">
        <v>2387.5796099999998</v>
      </c>
      <c r="J959" s="7"/>
    </row>
    <row r="960" spans="5:10" ht="15">
      <c r="E960" s="192">
        <v>41586</v>
      </c>
      <c r="F960" s="193">
        <v>1873.92</v>
      </c>
      <c r="H960" s="192">
        <v>41416</v>
      </c>
      <c r="I960" s="38">
        <v>2377.9805099999999</v>
      </c>
      <c r="J960" s="7"/>
    </row>
    <row r="961" spans="5:10" ht="15">
      <c r="E961" s="192">
        <v>41616</v>
      </c>
      <c r="F961" s="193">
        <v>1873.92</v>
      </c>
      <c r="H961" s="192">
        <v>41415</v>
      </c>
      <c r="I961" s="38">
        <v>2371.8739799999998</v>
      </c>
      <c r="J961" s="7"/>
    </row>
    <row r="962" spans="5:10" ht="15">
      <c r="E962" s="38" t="s">
        <v>723</v>
      </c>
      <c r="F962" s="193">
        <v>1868.9</v>
      </c>
      <c r="H962" s="192">
        <v>41414</v>
      </c>
      <c r="I962" s="38">
        <v>2367.3316300000001</v>
      </c>
      <c r="J962" s="7"/>
    </row>
    <row r="963" spans="5:10" ht="15">
      <c r="E963" s="38" t="s">
        <v>724</v>
      </c>
      <c r="F963" s="193">
        <v>1882.36</v>
      </c>
      <c r="H963" s="192">
        <v>41413</v>
      </c>
      <c r="I963" s="38">
        <v>2361.3472400000001</v>
      </c>
      <c r="J963" s="7"/>
    </row>
    <row r="964" spans="5:10" ht="15">
      <c r="E964" s="38" t="s">
        <v>725</v>
      </c>
      <c r="F964" s="193">
        <v>1883.15</v>
      </c>
      <c r="H964" s="192">
        <v>41412</v>
      </c>
      <c r="I964" s="38">
        <v>2361.3472400000001</v>
      </c>
      <c r="J964" s="7"/>
    </row>
    <row r="965" spans="5:10" ht="15">
      <c r="E965" s="38" t="s">
        <v>726</v>
      </c>
      <c r="F965" s="193">
        <v>1901.03</v>
      </c>
      <c r="H965" s="192">
        <v>41411</v>
      </c>
      <c r="I965" s="38">
        <v>2358.10277</v>
      </c>
      <c r="J965" s="7"/>
    </row>
    <row r="966" spans="5:10" ht="15">
      <c r="E966" s="38" t="s">
        <v>727</v>
      </c>
      <c r="F966" s="193">
        <v>1907.06</v>
      </c>
      <c r="H966" s="192">
        <v>41410</v>
      </c>
      <c r="I966" s="38">
        <v>2381.57188</v>
      </c>
      <c r="J966" s="7"/>
    </row>
    <row r="967" spans="5:10" ht="15">
      <c r="E967" s="38" t="s">
        <v>728</v>
      </c>
      <c r="F967" s="193">
        <v>1907.06</v>
      </c>
      <c r="H967" s="192">
        <v>41409</v>
      </c>
      <c r="I967" s="38">
        <v>2364.84591</v>
      </c>
      <c r="J967" s="7"/>
    </row>
    <row r="968" spans="5:10" ht="15">
      <c r="E968" s="38" t="s">
        <v>729</v>
      </c>
      <c r="F968" s="193">
        <v>1907.06</v>
      </c>
      <c r="H968" s="192">
        <v>41408</v>
      </c>
      <c r="I968" s="38">
        <v>2381.33412</v>
      </c>
      <c r="J968" s="7"/>
    </row>
    <row r="969" spans="5:10" ht="15">
      <c r="E969" s="38" t="s">
        <v>730</v>
      </c>
      <c r="F969" s="193">
        <v>1907.06</v>
      </c>
      <c r="H969" s="192">
        <v>41407</v>
      </c>
      <c r="I969" s="38">
        <v>2382.0680499999999</v>
      </c>
      <c r="J969" s="7"/>
    </row>
    <row r="970" spans="5:10" ht="15">
      <c r="E970" s="38" t="s">
        <v>731</v>
      </c>
      <c r="F970" s="193">
        <v>1922.73</v>
      </c>
      <c r="H970" s="192">
        <v>41406</v>
      </c>
      <c r="I970" s="38">
        <v>2380.1414799999998</v>
      </c>
      <c r="J970" s="7"/>
    </row>
    <row r="971" spans="5:10" ht="15">
      <c r="E971" s="38" t="s">
        <v>732</v>
      </c>
      <c r="F971" s="193">
        <v>1929.75</v>
      </c>
      <c r="H971" s="192">
        <v>41405</v>
      </c>
      <c r="I971" s="38">
        <v>2380.1414799999998</v>
      </c>
      <c r="J971" s="7"/>
    </row>
    <row r="972" spans="5:10" ht="15">
      <c r="E972" s="38" t="s">
        <v>733</v>
      </c>
      <c r="F972" s="193">
        <v>1921.99</v>
      </c>
      <c r="H972" s="192">
        <v>41404</v>
      </c>
      <c r="I972" s="38">
        <v>2377.8584000000001</v>
      </c>
      <c r="J972" s="7"/>
    </row>
    <row r="973" spans="5:10" ht="15">
      <c r="E973" s="38" t="s">
        <v>734</v>
      </c>
      <c r="F973" s="193">
        <v>1911.16</v>
      </c>
      <c r="H973" s="192">
        <v>41403</v>
      </c>
      <c r="I973" s="38">
        <v>2397.3016499999999</v>
      </c>
      <c r="J973" s="7"/>
    </row>
    <row r="974" spans="5:10" ht="15">
      <c r="E974" s="38" t="s">
        <v>735</v>
      </c>
      <c r="F974" s="193">
        <v>1911.16</v>
      </c>
      <c r="H974" s="192">
        <v>41402</v>
      </c>
      <c r="I974" s="38">
        <v>2406.9697099999998</v>
      </c>
      <c r="J974" s="7"/>
    </row>
    <row r="975" spans="5:10" ht="15">
      <c r="E975" s="38" t="s">
        <v>736</v>
      </c>
      <c r="F975" s="193">
        <v>1911.16</v>
      </c>
      <c r="H975" s="192">
        <v>41401</v>
      </c>
      <c r="I975" s="38">
        <v>2396.4130700000001</v>
      </c>
      <c r="J975" s="7"/>
    </row>
    <row r="976" spans="5:10" ht="15">
      <c r="E976" s="38" t="s">
        <v>737</v>
      </c>
      <c r="F976" s="193">
        <v>1922.96</v>
      </c>
      <c r="H976" s="192">
        <v>41400</v>
      </c>
      <c r="I976" s="38">
        <v>2397.0167200000001</v>
      </c>
      <c r="J976" s="7"/>
    </row>
    <row r="977" spans="5:10" ht="15">
      <c r="E977" s="38" t="s">
        <v>738</v>
      </c>
      <c r="F977" s="193">
        <v>1938.26</v>
      </c>
      <c r="H977" s="192">
        <v>41399</v>
      </c>
      <c r="I977" s="38">
        <v>2408.0320000000002</v>
      </c>
      <c r="J977" s="7"/>
    </row>
    <row r="978" spans="5:10" ht="15">
      <c r="E978" s="38" t="s">
        <v>739</v>
      </c>
      <c r="F978" s="193">
        <v>1939.85</v>
      </c>
      <c r="H978" s="192">
        <v>41398</v>
      </c>
      <c r="I978" s="38">
        <v>2408.0320000000002</v>
      </c>
      <c r="J978" s="7"/>
    </row>
    <row r="979" spans="5:10" ht="15">
      <c r="E979" s="38" t="s">
        <v>740</v>
      </c>
      <c r="F979" s="193">
        <v>1943.04</v>
      </c>
      <c r="H979" s="192">
        <v>41397</v>
      </c>
      <c r="I979" s="38">
        <v>2408.6353600000002</v>
      </c>
      <c r="J979" s="7"/>
    </row>
    <row r="980" spans="5:10" ht="15">
      <c r="E980" s="38" t="s">
        <v>741</v>
      </c>
      <c r="F980" s="193">
        <v>1935.43</v>
      </c>
      <c r="H980" s="192">
        <v>41396</v>
      </c>
      <c r="I980" s="38">
        <v>2386.9075600000001</v>
      </c>
      <c r="J980" s="7"/>
    </row>
    <row r="981" spans="5:10" ht="15">
      <c r="E981" s="192">
        <v>41283</v>
      </c>
      <c r="F981" s="193">
        <v>1935.43</v>
      </c>
      <c r="H981" s="192">
        <v>41395</v>
      </c>
      <c r="I981" s="38">
        <v>2408.8175200000001</v>
      </c>
      <c r="J981" s="7"/>
    </row>
    <row r="982" spans="5:10" ht="15">
      <c r="E982" s="192">
        <v>41314</v>
      </c>
      <c r="F982" s="193">
        <v>1935.43</v>
      </c>
      <c r="H982" s="192">
        <v>41394</v>
      </c>
      <c r="I982" s="38">
        <v>2411.07674</v>
      </c>
      <c r="J982" s="7"/>
    </row>
    <row r="983" spans="5:10" ht="15">
      <c r="E983" s="192">
        <v>41342</v>
      </c>
      <c r="F983" s="193">
        <v>1935.43</v>
      </c>
      <c r="H983" s="192">
        <v>41393</v>
      </c>
      <c r="I983" s="38">
        <v>2402.1469999999999</v>
      </c>
      <c r="J983" s="7"/>
    </row>
    <row r="984" spans="5:10" ht="15">
      <c r="E984" s="192">
        <v>41373</v>
      </c>
      <c r="F984" s="193">
        <v>1946.28</v>
      </c>
      <c r="H984" s="192">
        <v>41392</v>
      </c>
      <c r="I984" s="38">
        <v>2388.7609900000002</v>
      </c>
      <c r="J984" s="7"/>
    </row>
    <row r="985" spans="5:10" ht="15">
      <c r="E985" s="192">
        <v>41403</v>
      </c>
      <c r="F985" s="193">
        <v>1938.99</v>
      </c>
      <c r="H985" s="192">
        <v>41391</v>
      </c>
      <c r="I985" s="38">
        <v>2388.7609900000002</v>
      </c>
      <c r="J985" s="7"/>
    </row>
    <row r="986" spans="5:10" ht="15">
      <c r="E986" s="192">
        <v>41434</v>
      </c>
      <c r="F986" s="193">
        <v>1952.11</v>
      </c>
      <c r="H986" s="192">
        <v>41390</v>
      </c>
      <c r="I986" s="38">
        <v>2385.0352699999999</v>
      </c>
      <c r="J986" s="7"/>
    </row>
    <row r="987" spans="5:10" ht="15">
      <c r="E987" s="192">
        <v>41464</v>
      </c>
      <c r="F987" s="193">
        <v>1947.99</v>
      </c>
      <c r="H987" s="192">
        <v>41389</v>
      </c>
      <c r="I987" s="38">
        <v>2388.9290700000001</v>
      </c>
      <c r="J987" s="7"/>
    </row>
    <row r="988" spans="5:10" ht="15">
      <c r="E988" s="192">
        <v>41495</v>
      </c>
      <c r="F988" s="193">
        <v>1947.99</v>
      </c>
      <c r="H988" s="192">
        <v>41388</v>
      </c>
      <c r="I988" s="38">
        <v>2388.6118900000001</v>
      </c>
      <c r="J988" s="7"/>
    </row>
    <row r="989" spans="5:10" ht="15">
      <c r="E989" s="192">
        <v>41526</v>
      </c>
      <c r="F989" s="193">
        <v>1947.99</v>
      </c>
      <c r="H989" s="192">
        <v>41387</v>
      </c>
      <c r="I989" s="38">
        <v>2396.2437100000002</v>
      </c>
      <c r="J989" s="7"/>
    </row>
    <row r="990" spans="5:10" ht="15">
      <c r="E990" s="192">
        <v>41556</v>
      </c>
      <c r="F990" s="193">
        <v>1946.06</v>
      </c>
      <c r="H990" s="192">
        <v>41386</v>
      </c>
      <c r="I990" s="38">
        <v>2391.8394899999998</v>
      </c>
      <c r="J990" s="7"/>
    </row>
    <row r="991" spans="5:10" ht="15">
      <c r="E991" s="192">
        <v>41587</v>
      </c>
      <c r="F991" s="193">
        <v>1935.55</v>
      </c>
      <c r="H991" s="192">
        <v>41385</v>
      </c>
      <c r="I991" s="38">
        <v>2401.2008999999998</v>
      </c>
      <c r="J991" s="7"/>
    </row>
    <row r="992" spans="5:10" ht="15">
      <c r="E992" s="192">
        <v>41617</v>
      </c>
      <c r="F992" s="193">
        <v>1923.64</v>
      </c>
      <c r="H992" s="192">
        <v>41384</v>
      </c>
      <c r="I992" s="38">
        <v>2401.2008999999998</v>
      </c>
      <c r="J992" s="7"/>
    </row>
    <row r="993" spans="5:10" ht="15">
      <c r="E993" s="38" t="s">
        <v>742</v>
      </c>
      <c r="F993" s="193">
        <v>1919.25</v>
      </c>
      <c r="H993" s="192">
        <v>41383</v>
      </c>
      <c r="I993" s="38">
        <v>2416.1792099999998</v>
      </c>
      <c r="J993" s="7"/>
    </row>
    <row r="994" spans="5:10" ht="15">
      <c r="E994" s="38" t="s">
        <v>743</v>
      </c>
      <c r="F994" s="193">
        <v>1919.54</v>
      </c>
      <c r="H994" s="192">
        <v>41382</v>
      </c>
      <c r="I994" s="38">
        <v>2415.5389700000001</v>
      </c>
      <c r="J994" s="7"/>
    </row>
    <row r="995" spans="5:10" ht="15">
      <c r="E995" s="38" t="s">
        <v>744</v>
      </c>
      <c r="F995" s="193">
        <v>1919.54</v>
      </c>
      <c r="H995" s="192">
        <v>41381</v>
      </c>
      <c r="I995" s="38">
        <v>2391.8767200000002</v>
      </c>
      <c r="J995" s="7"/>
    </row>
    <row r="996" spans="5:10" ht="15">
      <c r="E996" s="38" t="s">
        <v>745</v>
      </c>
      <c r="F996" s="193">
        <v>1919.54</v>
      </c>
      <c r="H996" s="192">
        <v>41380</v>
      </c>
      <c r="I996" s="38">
        <v>2409.1711799999998</v>
      </c>
      <c r="J996" s="7"/>
    </row>
    <row r="997" spans="5:10" ht="15">
      <c r="E997" s="38" t="s">
        <v>746</v>
      </c>
      <c r="F997" s="193">
        <v>1917.03</v>
      </c>
      <c r="H997" s="192">
        <v>41379</v>
      </c>
      <c r="I997" s="38">
        <v>2391.4804399999998</v>
      </c>
      <c r="J997" s="7"/>
    </row>
    <row r="998" spans="5:10" ht="15">
      <c r="E998" s="38" t="s">
        <v>747</v>
      </c>
      <c r="F998" s="193">
        <v>1914.12</v>
      </c>
      <c r="H998" s="192">
        <v>41378</v>
      </c>
      <c r="I998" s="38">
        <v>2393.9479500000002</v>
      </c>
      <c r="J998" s="7"/>
    </row>
    <row r="999" spans="5:10" ht="15">
      <c r="E999" s="38" t="s">
        <v>748</v>
      </c>
      <c r="F999" s="193">
        <v>1911.3</v>
      </c>
      <c r="H999" s="192">
        <v>41377</v>
      </c>
      <c r="I999" s="38">
        <v>2393.9479500000002</v>
      </c>
      <c r="J999" s="7"/>
    </row>
    <row r="1000" spans="5:10" ht="15">
      <c r="E1000" s="38" t="s">
        <v>749</v>
      </c>
      <c r="F1000" s="193">
        <v>1887.3</v>
      </c>
      <c r="H1000" s="192">
        <v>41376</v>
      </c>
      <c r="I1000" s="38">
        <v>2388.7744400000001</v>
      </c>
      <c r="J1000" s="7"/>
    </row>
    <row r="1001" spans="5:10" ht="15">
      <c r="E1001" s="38" t="s">
        <v>750</v>
      </c>
      <c r="F1001" s="193">
        <v>1889.12</v>
      </c>
      <c r="H1001" s="192">
        <v>41375</v>
      </c>
      <c r="I1001" s="38">
        <v>2390.59818</v>
      </c>
      <c r="J1001" s="7"/>
    </row>
    <row r="1002" spans="5:10" ht="15">
      <c r="E1002" s="38" t="s">
        <v>751</v>
      </c>
      <c r="F1002" s="193">
        <v>1889.12</v>
      </c>
      <c r="H1002" s="192">
        <v>41374</v>
      </c>
      <c r="I1002" s="38">
        <v>2372.45444</v>
      </c>
      <c r="J1002" s="7"/>
    </row>
    <row r="1003" spans="5:10" ht="15">
      <c r="E1003" s="38" t="s">
        <v>752</v>
      </c>
      <c r="F1003" s="193">
        <v>1889.12</v>
      </c>
      <c r="H1003" s="192">
        <v>41373</v>
      </c>
      <c r="I1003" s="38">
        <v>2373.4095499999999</v>
      </c>
      <c r="J1003" s="7"/>
    </row>
    <row r="1004" spans="5:10" ht="15">
      <c r="E1004" s="38" t="s">
        <v>753</v>
      </c>
      <c r="F1004" s="193">
        <v>1892.89</v>
      </c>
      <c r="H1004" s="192">
        <v>41372</v>
      </c>
      <c r="I1004" s="38">
        <v>2378.0497</v>
      </c>
      <c r="J1004" s="7"/>
    </row>
    <row r="1005" spans="5:10" ht="15">
      <c r="E1005" s="38" t="s">
        <v>754</v>
      </c>
      <c r="F1005" s="193">
        <v>1888.14</v>
      </c>
      <c r="H1005" s="192">
        <v>41371</v>
      </c>
      <c r="I1005" s="38">
        <v>2378.9631399999998</v>
      </c>
      <c r="J1005" s="7"/>
    </row>
    <row r="1006" spans="5:10" ht="15">
      <c r="E1006" s="38" t="s">
        <v>755</v>
      </c>
      <c r="F1006" s="193">
        <v>1893.42</v>
      </c>
      <c r="H1006" s="192">
        <v>41370</v>
      </c>
      <c r="I1006" s="38">
        <v>2378.9631399999998</v>
      </c>
      <c r="J1006" s="7"/>
    </row>
    <row r="1007" spans="5:10" ht="15">
      <c r="E1007" s="38" t="s">
        <v>756</v>
      </c>
      <c r="F1007" s="193">
        <v>1899.1</v>
      </c>
      <c r="H1007" s="192">
        <v>41369</v>
      </c>
      <c r="I1007" s="38">
        <v>2381.7368200000001</v>
      </c>
      <c r="J1007" s="7"/>
    </row>
    <row r="1008" spans="5:10" ht="15">
      <c r="E1008" s="38" t="s">
        <v>757</v>
      </c>
      <c r="F1008" s="193">
        <v>1914.65</v>
      </c>
      <c r="H1008" s="192">
        <v>41368</v>
      </c>
      <c r="I1008" s="38">
        <v>2339.3380200000001</v>
      </c>
      <c r="J1008" s="7"/>
    </row>
    <row r="1009" spans="5:10" ht="15">
      <c r="E1009" s="38" t="s">
        <v>758</v>
      </c>
      <c r="F1009" s="193">
        <v>1914.65</v>
      </c>
      <c r="H1009" s="192">
        <v>41367</v>
      </c>
      <c r="I1009" s="38">
        <v>2334.66147</v>
      </c>
      <c r="J1009" s="7"/>
    </row>
    <row r="1010" spans="5:10" ht="15">
      <c r="E1010" s="38" t="s">
        <v>759</v>
      </c>
      <c r="F1010" s="193">
        <v>1914.65</v>
      </c>
      <c r="H1010" s="192">
        <v>41366</v>
      </c>
      <c r="I1010" s="38">
        <v>2340.6126100000001</v>
      </c>
      <c r="J1010" s="7"/>
    </row>
    <row r="1011" spans="5:10" ht="15">
      <c r="E1011" s="192">
        <v>41284</v>
      </c>
      <c r="F1011" s="193">
        <v>1908.29</v>
      </c>
      <c r="H1011" s="192">
        <v>41365</v>
      </c>
      <c r="I1011" s="38">
        <v>2353.8273399999998</v>
      </c>
      <c r="J1011" s="7"/>
    </row>
    <row r="1012" spans="5:10" ht="15">
      <c r="E1012" s="192">
        <v>41315</v>
      </c>
      <c r="F1012" s="193">
        <v>1893.77</v>
      </c>
      <c r="H1012" s="192">
        <v>41364</v>
      </c>
      <c r="I1012" s="38">
        <v>2352.72802</v>
      </c>
      <c r="J1012" s="7"/>
    </row>
    <row r="1013" spans="5:10" ht="15">
      <c r="E1013" s="192">
        <v>41343</v>
      </c>
      <c r="F1013" s="193">
        <v>1884.97</v>
      </c>
      <c r="H1013" s="192">
        <v>41363</v>
      </c>
      <c r="I1013" s="38">
        <v>2352.72802</v>
      </c>
      <c r="J1013" s="7"/>
    </row>
    <row r="1014" spans="5:10" ht="15">
      <c r="E1014" s="192">
        <v>41374</v>
      </c>
      <c r="F1014" s="193">
        <v>1889.95</v>
      </c>
      <c r="H1014" s="192">
        <v>41362</v>
      </c>
      <c r="I1014" s="38">
        <v>2352.72802</v>
      </c>
      <c r="J1014" s="7"/>
    </row>
    <row r="1015" spans="5:10" ht="15">
      <c r="E1015" s="192">
        <v>41404</v>
      </c>
      <c r="F1015" s="193">
        <v>1886.78</v>
      </c>
      <c r="H1015" s="192">
        <v>41361</v>
      </c>
      <c r="I1015" s="38">
        <v>2352.72802</v>
      </c>
      <c r="J1015" s="7"/>
    </row>
    <row r="1016" spans="5:10" ht="15">
      <c r="E1016" s="192">
        <v>41435</v>
      </c>
      <c r="F1016" s="193">
        <v>1886.78</v>
      </c>
      <c r="H1016" s="192">
        <v>41360</v>
      </c>
      <c r="I1016" s="38">
        <v>2337.5810000000001</v>
      </c>
      <c r="J1016" s="7"/>
    </row>
    <row r="1017" spans="5:10" ht="15">
      <c r="E1017" s="192">
        <v>41465</v>
      </c>
      <c r="F1017" s="193">
        <v>1886.78</v>
      </c>
      <c r="H1017" s="192">
        <v>41359</v>
      </c>
      <c r="I1017" s="38">
        <v>2347.7833599999999</v>
      </c>
      <c r="J1017" s="7"/>
    </row>
    <row r="1018" spans="5:10" ht="15">
      <c r="E1018" s="192">
        <v>41496</v>
      </c>
      <c r="F1018" s="193">
        <v>1885.19</v>
      </c>
      <c r="H1018" s="192">
        <v>41358</v>
      </c>
      <c r="I1018" s="38">
        <v>2352.0739699999999</v>
      </c>
      <c r="J1018" s="7"/>
    </row>
    <row r="1019" spans="5:10" ht="15">
      <c r="E1019" s="192">
        <v>41527</v>
      </c>
      <c r="F1019" s="193">
        <v>1889.17</v>
      </c>
      <c r="H1019" s="192">
        <v>41357</v>
      </c>
      <c r="I1019" s="38">
        <v>2372.9792600000001</v>
      </c>
      <c r="J1019" s="7"/>
    </row>
    <row r="1020" spans="5:10" ht="15">
      <c r="E1020" s="192">
        <v>41557</v>
      </c>
      <c r="F1020" s="193">
        <v>1894.06</v>
      </c>
      <c r="H1020" s="192">
        <v>41356</v>
      </c>
      <c r="I1020" s="38">
        <v>2372.9792600000001</v>
      </c>
      <c r="J1020" s="7"/>
    </row>
    <row r="1021" spans="5:10" ht="15">
      <c r="E1021" s="192">
        <v>41588</v>
      </c>
      <c r="F1021" s="193">
        <v>1885.84</v>
      </c>
      <c r="H1021" s="192">
        <v>41355</v>
      </c>
      <c r="I1021" s="38">
        <v>2369.0671699999998</v>
      </c>
      <c r="J1021" s="7"/>
    </row>
    <row r="1022" spans="5:10" ht="15">
      <c r="E1022" s="192">
        <v>41618</v>
      </c>
      <c r="F1022" s="193">
        <v>1883.65</v>
      </c>
      <c r="H1022" s="192">
        <v>41354</v>
      </c>
      <c r="I1022" s="38">
        <v>2342.5529900000001</v>
      </c>
      <c r="J1022" s="7"/>
    </row>
    <row r="1023" spans="5:10" ht="15">
      <c r="E1023" s="38" t="s">
        <v>760</v>
      </c>
      <c r="F1023" s="193">
        <v>1883.65</v>
      </c>
      <c r="H1023" s="192">
        <v>41353</v>
      </c>
      <c r="I1023" s="38">
        <v>2343.7298500000002</v>
      </c>
      <c r="J1023" s="7"/>
    </row>
    <row r="1024" spans="5:10" ht="15">
      <c r="E1024" s="38" t="s">
        <v>761</v>
      </c>
      <c r="F1024" s="193">
        <v>1883.65</v>
      </c>
      <c r="H1024" s="192">
        <v>41352</v>
      </c>
      <c r="I1024" s="38">
        <v>2331.91527</v>
      </c>
      <c r="J1024" s="7"/>
    </row>
    <row r="1025" spans="5:10" ht="15">
      <c r="E1025" s="38" t="s">
        <v>762</v>
      </c>
      <c r="F1025" s="193">
        <v>1883.65</v>
      </c>
      <c r="H1025" s="192">
        <v>41351</v>
      </c>
      <c r="I1025" s="38">
        <v>2337.7009499999999</v>
      </c>
      <c r="J1025" s="7"/>
    </row>
    <row r="1026" spans="5:10" ht="15">
      <c r="E1026" s="38" t="s">
        <v>763</v>
      </c>
      <c r="F1026" s="193">
        <v>1883.7</v>
      </c>
      <c r="H1026" s="192">
        <v>41350</v>
      </c>
      <c r="I1026" s="38">
        <v>2357.1848</v>
      </c>
      <c r="J1026" s="7"/>
    </row>
    <row r="1027" spans="5:10" ht="15">
      <c r="E1027" s="38" t="s">
        <v>764</v>
      </c>
      <c r="F1027" s="193">
        <v>1880.91</v>
      </c>
      <c r="H1027" s="192">
        <v>41349</v>
      </c>
      <c r="I1027" s="38">
        <v>2357.1848</v>
      </c>
      <c r="J1027" s="7"/>
    </row>
    <row r="1028" spans="5:10" ht="15">
      <c r="E1028" s="38" t="s">
        <v>765</v>
      </c>
      <c r="F1028" s="193">
        <v>1879.48</v>
      </c>
      <c r="H1028" s="192">
        <v>41348</v>
      </c>
      <c r="I1028" s="38">
        <v>2348.3260500000001</v>
      </c>
      <c r="J1028" s="7"/>
    </row>
    <row r="1029" spans="5:10" ht="15">
      <c r="E1029" s="38" t="s">
        <v>766</v>
      </c>
      <c r="F1029" s="193">
        <v>1879.88</v>
      </c>
      <c r="H1029" s="192">
        <v>41347</v>
      </c>
      <c r="I1029" s="38">
        <v>2334.6208099999999</v>
      </c>
      <c r="J1029" s="7"/>
    </row>
    <row r="1030" spans="5:10" ht="15">
      <c r="E1030" s="38" t="s">
        <v>767</v>
      </c>
      <c r="F1030" s="193">
        <v>1879.88</v>
      </c>
      <c r="H1030" s="192">
        <v>41346</v>
      </c>
      <c r="I1030" s="38">
        <v>2333.0337199999999</v>
      </c>
      <c r="J1030" s="7"/>
    </row>
    <row r="1031" spans="5:10" ht="15">
      <c r="E1031" s="38" t="s">
        <v>768</v>
      </c>
      <c r="F1031" s="193">
        <v>1879.88</v>
      </c>
      <c r="H1031" s="192">
        <v>41345</v>
      </c>
      <c r="I1031" s="38">
        <v>2345.3425200000001</v>
      </c>
      <c r="J1031" s="7"/>
    </row>
    <row r="1032" spans="5:10" ht="15">
      <c r="E1032" s="38" t="s">
        <v>769</v>
      </c>
      <c r="F1032" s="193">
        <v>1885.52</v>
      </c>
      <c r="H1032" s="192">
        <v>41344</v>
      </c>
      <c r="I1032" s="38">
        <v>2343.1956500000001</v>
      </c>
      <c r="J1032" s="7"/>
    </row>
    <row r="1033" spans="5:10" ht="15">
      <c r="E1033" s="38" t="s">
        <v>770</v>
      </c>
      <c r="F1033" s="193">
        <v>1879.46</v>
      </c>
      <c r="H1033" s="192">
        <v>41343</v>
      </c>
      <c r="I1033" s="38">
        <v>2337.2541700000002</v>
      </c>
      <c r="J1033" s="7"/>
    </row>
    <row r="1034" spans="5:10" ht="15">
      <c r="E1034" s="38" t="s">
        <v>771</v>
      </c>
      <c r="F1034" s="193">
        <v>1883.14</v>
      </c>
      <c r="H1034" s="192">
        <v>41342</v>
      </c>
      <c r="I1034" s="38">
        <v>2337.2541700000002</v>
      </c>
      <c r="J1034" s="7"/>
    </row>
    <row r="1035" spans="5:10" ht="15">
      <c r="E1035" s="38" t="s">
        <v>772</v>
      </c>
      <c r="F1035" s="193">
        <v>1882.11</v>
      </c>
      <c r="H1035" s="192">
        <v>41341</v>
      </c>
      <c r="I1035" s="38">
        <v>2341.40825</v>
      </c>
      <c r="J1035" s="7"/>
    </row>
    <row r="1036" spans="5:10" ht="15">
      <c r="E1036" s="38" t="s">
        <v>773</v>
      </c>
      <c r="F1036" s="193">
        <v>1882.34</v>
      </c>
      <c r="H1036" s="192">
        <v>41340</v>
      </c>
      <c r="I1036" s="38">
        <v>2365.3159999999998</v>
      </c>
      <c r="J1036" s="7"/>
    </row>
    <row r="1037" spans="5:10" ht="15">
      <c r="E1037" s="38" t="s">
        <v>774</v>
      </c>
      <c r="F1037" s="193">
        <v>1882.34</v>
      </c>
      <c r="H1037" s="192">
        <v>41339</v>
      </c>
      <c r="I1037" s="38">
        <v>2352.5450000000001</v>
      </c>
      <c r="J1037" s="7"/>
    </row>
    <row r="1038" spans="5:10" ht="15">
      <c r="E1038" s="38" t="s">
        <v>775</v>
      </c>
      <c r="F1038" s="193">
        <v>1882.34</v>
      </c>
      <c r="H1038" s="192">
        <v>41338</v>
      </c>
      <c r="I1038" s="38">
        <v>2362.3948500000001</v>
      </c>
      <c r="J1038" s="7"/>
    </row>
    <row r="1039" spans="5:10" ht="15">
      <c r="E1039" s="38" t="s">
        <v>776</v>
      </c>
      <c r="F1039" s="193">
        <v>1884.43</v>
      </c>
      <c r="H1039" s="192">
        <v>41337</v>
      </c>
      <c r="I1039" s="38">
        <v>2363.14966</v>
      </c>
      <c r="J1039" s="7"/>
    </row>
    <row r="1040" spans="5:10" ht="15">
      <c r="E1040" s="38" t="s">
        <v>777</v>
      </c>
      <c r="F1040" s="193">
        <v>1883.42</v>
      </c>
      <c r="H1040" s="192">
        <v>41336</v>
      </c>
      <c r="I1040" s="38">
        <v>2358.5176299999998</v>
      </c>
      <c r="J1040" s="7"/>
    </row>
    <row r="1041" spans="5:10" ht="15">
      <c r="E1041" s="38" t="s">
        <v>778</v>
      </c>
      <c r="F1041" s="193">
        <v>1884.06</v>
      </c>
      <c r="H1041" s="192">
        <v>41335</v>
      </c>
      <c r="I1041" s="38">
        <v>2358.5176299999998</v>
      </c>
      <c r="J1041" s="7"/>
    </row>
    <row r="1042" spans="5:10" ht="15">
      <c r="E1042" s="192">
        <v>41285</v>
      </c>
      <c r="F1042" s="193">
        <v>1889.16</v>
      </c>
      <c r="H1042" s="192">
        <v>41334</v>
      </c>
      <c r="I1042" s="38">
        <v>2355.6611499999999</v>
      </c>
      <c r="J1042" s="7"/>
    </row>
    <row r="1043" spans="5:10" ht="15">
      <c r="E1043" s="192">
        <v>41316</v>
      </c>
      <c r="F1043" s="193">
        <v>1901.22</v>
      </c>
      <c r="H1043" s="192">
        <v>41333</v>
      </c>
      <c r="I1043" s="38">
        <v>2374.6966900000002</v>
      </c>
      <c r="J1043" s="7"/>
    </row>
    <row r="1044" spans="5:10" ht="15">
      <c r="E1044" s="192">
        <v>41344</v>
      </c>
      <c r="F1044" s="193">
        <v>1901.22</v>
      </c>
      <c r="H1044" s="192">
        <v>41332</v>
      </c>
      <c r="I1044" s="38">
        <v>2383.92409</v>
      </c>
      <c r="J1044" s="7"/>
    </row>
    <row r="1045" spans="5:10" ht="15">
      <c r="E1045" s="192">
        <v>41375</v>
      </c>
      <c r="F1045" s="193">
        <v>1901.22</v>
      </c>
      <c r="H1045" s="192">
        <v>41331</v>
      </c>
      <c r="I1045" s="38">
        <v>2361.1275999999998</v>
      </c>
      <c r="J1045" s="7"/>
    </row>
    <row r="1046" spans="5:10" ht="15">
      <c r="E1046" s="192">
        <v>41405</v>
      </c>
      <c r="F1046" s="193">
        <v>1901.22</v>
      </c>
      <c r="H1046" s="192">
        <v>41330</v>
      </c>
      <c r="I1046" s="38">
        <v>2379.5350199999998</v>
      </c>
      <c r="J1046" s="7"/>
    </row>
    <row r="1047" spans="5:10" ht="15">
      <c r="E1047" s="192">
        <v>41436</v>
      </c>
      <c r="F1047" s="193">
        <v>1916.22</v>
      </c>
      <c r="H1047" s="192">
        <v>41329</v>
      </c>
      <c r="I1047" s="38">
        <v>2370.0813400000002</v>
      </c>
      <c r="J1047" s="7"/>
    </row>
    <row r="1048" spans="5:10" ht="15">
      <c r="E1048" s="192">
        <v>41466</v>
      </c>
      <c r="F1048" s="193">
        <v>1916.8</v>
      </c>
      <c r="H1048" s="192">
        <v>41328</v>
      </c>
      <c r="I1048" s="38">
        <v>2370.0813400000002</v>
      </c>
      <c r="J1048" s="7"/>
    </row>
    <row r="1049" spans="5:10" ht="15">
      <c r="E1049" s="192">
        <v>41497</v>
      </c>
      <c r="F1049" s="193">
        <v>1924.87</v>
      </c>
      <c r="H1049" s="192">
        <v>41327</v>
      </c>
      <c r="I1049" s="38">
        <v>2366.8040000000001</v>
      </c>
      <c r="J1049" s="7"/>
    </row>
    <row r="1050" spans="5:10" ht="15">
      <c r="E1050" s="192">
        <v>41528</v>
      </c>
      <c r="F1050" s="193">
        <v>1932.77</v>
      </c>
      <c r="H1050" s="192">
        <v>41326</v>
      </c>
      <c r="I1050" s="38">
        <v>2368.5860899999998</v>
      </c>
      <c r="J1050" s="7"/>
    </row>
    <row r="1051" spans="5:10" ht="15">
      <c r="E1051" s="192">
        <v>41558</v>
      </c>
      <c r="F1051" s="193">
        <v>1932.77</v>
      </c>
      <c r="H1051" s="192">
        <v>41325</v>
      </c>
      <c r="I1051" s="38">
        <v>2399.42031</v>
      </c>
      <c r="J1051" s="7"/>
    </row>
    <row r="1052" spans="5:10" ht="15">
      <c r="E1052" s="192">
        <v>41589</v>
      </c>
      <c r="F1052" s="193">
        <v>1932.77</v>
      </c>
      <c r="H1052" s="192">
        <v>41324</v>
      </c>
      <c r="I1052" s="38">
        <v>2384.6828700000001</v>
      </c>
      <c r="J1052" s="7"/>
    </row>
    <row r="1053" spans="5:10" ht="15">
      <c r="E1053" s="192">
        <v>41619</v>
      </c>
      <c r="F1053" s="193">
        <v>1932.77</v>
      </c>
      <c r="H1053" s="192">
        <v>41323</v>
      </c>
      <c r="I1053" s="38">
        <v>2383.7008900000001</v>
      </c>
      <c r="J1053" s="7"/>
    </row>
    <row r="1054" spans="5:10" ht="15">
      <c r="E1054" s="38" t="s">
        <v>779</v>
      </c>
      <c r="F1054" s="193">
        <v>1928.96</v>
      </c>
      <c r="H1054" s="192">
        <v>41322</v>
      </c>
      <c r="I1054" s="38">
        <v>2383.6116200000001</v>
      </c>
      <c r="J1054" s="7"/>
    </row>
    <row r="1055" spans="5:10" ht="15">
      <c r="E1055" s="38" t="s">
        <v>780</v>
      </c>
      <c r="F1055" s="193">
        <v>1932.03</v>
      </c>
      <c r="H1055" s="192">
        <v>41321</v>
      </c>
      <c r="I1055" s="38">
        <v>2383.6116200000001</v>
      </c>
      <c r="J1055" s="7"/>
    </row>
    <row r="1056" spans="5:10" ht="15">
      <c r="E1056" s="38" t="s">
        <v>781</v>
      </c>
      <c r="F1056" s="193">
        <v>1929.24</v>
      </c>
      <c r="H1056" s="192">
        <v>41320</v>
      </c>
      <c r="I1056" s="38">
        <v>2380.6478099999999</v>
      </c>
      <c r="J1056" s="7"/>
    </row>
    <row r="1057" spans="5:10" ht="15">
      <c r="E1057" s="38" t="s">
        <v>782</v>
      </c>
      <c r="F1057" s="193">
        <v>1919.89</v>
      </c>
      <c r="H1057" s="192">
        <v>41319</v>
      </c>
      <c r="I1057" s="38">
        <v>2371.74514</v>
      </c>
      <c r="J1057" s="7"/>
    </row>
    <row r="1058" spans="5:10" ht="15">
      <c r="E1058" s="38" t="s">
        <v>783</v>
      </c>
      <c r="F1058" s="193">
        <v>1919.89</v>
      </c>
      <c r="H1058" s="192">
        <v>41318</v>
      </c>
      <c r="I1058" s="38">
        <v>2395.9966800000002</v>
      </c>
      <c r="J1058" s="7"/>
    </row>
    <row r="1059" spans="5:10" ht="15">
      <c r="E1059" s="38" t="s">
        <v>784</v>
      </c>
      <c r="F1059" s="193">
        <v>1919.89</v>
      </c>
      <c r="H1059" s="192">
        <v>41317</v>
      </c>
      <c r="I1059" s="38">
        <v>2403.0227799999998</v>
      </c>
      <c r="J1059" s="7"/>
    </row>
    <row r="1060" spans="5:10" ht="15">
      <c r="E1060" s="38" t="s">
        <v>785</v>
      </c>
      <c r="F1060" s="193">
        <v>1915.37</v>
      </c>
      <c r="H1060" s="192">
        <v>41316</v>
      </c>
      <c r="I1060" s="38">
        <v>2395.6571199999998</v>
      </c>
      <c r="J1060" s="7"/>
    </row>
    <row r="1061" spans="5:10" ht="15">
      <c r="E1061" s="38" t="s">
        <v>786</v>
      </c>
      <c r="F1061" s="193">
        <v>1919.2</v>
      </c>
      <c r="H1061" s="192">
        <v>41315</v>
      </c>
      <c r="I1061" s="38">
        <v>2395.92571</v>
      </c>
      <c r="J1061" s="7"/>
    </row>
    <row r="1062" spans="5:10" ht="15">
      <c r="E1062" s="38" t="s">
        <v>787</v>
      </c>
      <c r="F1062" s="193">
        <v>1923.19</v>
      </c>
      <c r="H1062" s="192">
        <v>41314</v>
      </c>
      <c r="I1062" s="38">
        <v>2395.92571</v>
      </c>
      <c r="J1062" s="7"/>
    </row>
    <row r="1063" spans="5:10" ht="15">
      <c r="E1063" s="38" t="s">
        <v>788</v>
      </c>
      <c r="F1063" s="193">
        <v>1932.42</v>
      </c>
      <c r="H1063" s="192">
        <v>41313</v>
      </c>
      <c r="I1063" s="38">
        <v>2402.0807399999999</v>
      </c>
      <c r="J1063" s="7"/>
    </row>
    <row r="1064" spans="5:10" ht="15">
      <c r="E1064" s="38" t="s">
        <v>789</v>
      </c>
      <c r="F1064" s="193">
        <v>1929.13</v>
      </c>
      <c r="H1064" s="192">
        <v>41312</v>
      </c>
      <c r="I1064" s="38">
        <v>2398.3807999999999</v>
      </c>
      <c r="J1064" s="7"/>
    </row>
    <row r="1065" spans="5:10" ht="15">
      <c r="E1065" s="38" t="s">
        <v>790</v>
      </c>
      <c r="F1065" s="193">
        <v>1929.13</v>
      </c>
      <c r="H1065" s="192">
        <v>41311</v>
      </c>
      <c r="I1065" s="38">
        <v>2422.0700400000001</v>
      </c>
      <c r="J1065" s="7"/>
    </row>
    <row r="1066" spans="5:10" ht="15">
      <c r="E1066" s="38" t="s">
        <v>791</v>
      </c>
      <c r="F1066" s="193">
        <v>1929.13</v>
      </c>
      <c r="H1066" s="192">
        <v>41310</v>
      </c>
      <c r="I1066" s="38">
        <v>2416.08187</v>
      </c>
      <c r="J1066" s="7"/>
    </row>
    <row r="1067" spans="5:10" ht="15">
      <c r="E1067" s="38" t="s">
        <v>792</v>
      </c>
      <c r="F1067" s="193">
        <v>1926.99</v>
      </c>
      <c r="H1067" s="192">
        <v>41309</v>
      </c>
      <c r="I1067" s="38">
        <v>2408.2607699999999</v>
      </c>
      <c r="J1067" s="7"/>
    </row>
    <row r="1068" spans="5:10" ht="15">
      <c r="E1068" s="38" t="s">
        <v>793</v>
      </c>
      <c r="F1068" s="193">
        <v>1926.74</v>
      </c>
      <c r="H1068" s="192">
        <v>41308</v>
      </c>
      <c r="I1068" s="38">
        <v>2432.68352</v>
      </c>
      <c r="J1068" s="7"/>
    </row>
    <row r="1069" spans="5:10" ht="15">
      <c r="E1069" s="38" t="s">
        <v>794</v>
      </c>
      <c r="F1069" s="193">
        <v>1928.25</v>
      </c>
      <c r="H1069" s="192">
        <v>41307</v>
      </c>
      <c r="I1069" s="38">
        <v>2432.68352</v>
      </c>
      <c r="J1069" s="7"/>
    </row>
    <row r="1070" spans="5:10" ht="15">
      <c r="E1070" s="38" t="s">
        <v>795</v>
      </c>
      <c r="F1070" s="193">
        <v>1928.25</v>
      </c>
      <c r="H1070" s="192">
        <v>41306</v>
      </c>
      <c r="I1070" s="38">
        <v>2431.9302400000001</v>
      </c>
      <c r="J1070" s="7"/>
    </row>
    <row r="1071" spans="5:10" ht="15">
      <c r="E1071" s="38" t="s">
        <v>796</v>
      </c>
      <c r="F1071" s="193">
        <v>1931.88</v>
      </c>
      <c r="H1071" s="192">
        <v>41305</v>
      </c>
      <c r="I1071" s="38">
        <v>2406.9959800000001</v>
      </c>
      <c r="J1071" s="7"/>
    </row>
    <row r="1072" spans="5:10" ht="15">
      <c r="E1072" s="192">
        <v>41286</v>
      </c>
      <c r="F1072" s="193">
        <v>1931.88</v>
      </c>
      <c r="H1072" s="192">
        <v>41304</v>
      </c>
      <c r="I1072" s="38">
        <v>2410.0653299999999</v>
      </c>
      <c r="J1072" s="7"/>
    </row>
    <row r="1073" spans="5:10" ht="15">
      <c r="E1073" s="192">
        <v>41317</v>
      </c>
      <c r="F1073" s="193">
        <v>1931.88</v>
      </c>
      <c r="H1073" s="192">
        <v>41303</v>
      </c>
      <c r="I1073" s="38">
        <v>2398.8683500000002</v>
      </c>
      <c r="J1073" s="7"/>
    </row>
    <row r="1074" spans="5:10" ht="15">
      <c r="E1074" s="192">
        <v>41345</v>
      </c>
      <c r="F1074" s="193">
        <v>1934.16</v>
      </c>
      <c r="H1074" s="192">
        <v>41302</v>
      </c>
      <c r="I1074" s="38">
        <v>2395.0484299999998</v>
      </c>
      <c r="J1074" s="7"/>
    </row>
    <row r="1075" spans="5:10" ht="15">
      <c r="E1075" s="192">
        <v>41376</v>
      </c>
      <c r="F1075" s="193">
        <v>1941.01</v>
      </c>
      <c r="H1075" s="192">
        <v>41301</v>
      </c>
      <c r="I1075" s="38">
        <v>2397.5393800000002</v>
      </c>
      <c r="J1075" s="7"/>
    </row>
    <row r="1076" spans="5:10" ht="15">
      <c r="E1076" s="192">
        <v>41406</v>
      </c>
      <c r="F1076" s="193">
        <v>1948.48</v>
      </c>
      <c r="H1076" s="192">
        <v>41300</v>
      </c>
      <c r="I1076" s="38">
        <v>2397.5393800000002</v>
      </c>
      <c r="J1076" s="7"/>
    </row>
    <row r="1077" spans="5:10" ht="15">
      <c r="E1077" s="192">
        <v>41437</v>
      </c>
      <c r="F1077" s="193">
        <v>1940.26</v>
      </c>
      <c r="H1077" s="192">
        <v>41299</v>
      </c>
      <c r="I1077" s="38">
        <v>2398.1861800000001</v>
      </c>
      <c r="J1077" s="7"/>
    </row>
    <row r="1078" spans="5:10" ht="15">
      <c r="E1078" s="192">
        <v>41467</v>
      </c>
      <c r="F1078" s="193">
        <v>1936.33</v>
      </c>
      <c r="H1078" s="192">
        <v>41298</v>
      </c>
      <c r="I1078" s="38">
        <v>2378.8200099999999</v>
      </c>
      <c r="J1078" s="7"/>
    </row>
    <row r="1079" spans="5:10" ht="15">
      <c r="E1079" s="192">
        <v>41498</v>
      </c>
      <c r="F1079" s="193">
        <v>1936.33</v>
      </c>
      <c r="H1079" s="192">
        <v>41297</v>
      </c>
      <c r="I1079" s="38">
        <v>2359.9805799999999</v>
      </c>
      <c r="J1079" s="7"/>
    </row>
    <row r="1080" spans="5:10" ht="15">
      <c r="E1080" s="192">
        <v>41529</v>
      </c>
      <c r="F1080" s="193">
        <v>1936.33</v>
      </c>
      <c r="H1080" s="192">
        <v>41296</v>
      </c>
      <c r="I1080" s="38">
        <v>2348.70775</v>
      </c>
      <c r="J1080" s="7"/>
    </row>
    <row r="1081" spans="5:10" ht="15">
      <c r="E1081" s="192">
        <v>41559</v>
      </c>
      <c r="F1081" s="193">
        <v>1932.71</v>
      </c>
      <c r="H1081" s="192">
        <v>41295</v>
      </c>
      <c r="I1081" s="38">
        <v>2353.7458099999999</v>
      </c>
      <c r="J1081" s="7"/>
    </row>
    <row r="1082" spans="5:10" ht="15">
      <c r="E1082" s="192">
        <v>41590</v>
      </c>
      <c r="F1082" s="193">
        <v>1933.52</v>
      </c>
      <c r="H1082" s="192">
        <v>41294</v>
      </c>
      <c r="I1082" s="38">
        <v>2349.5916200000001</v>
      </c>
      <c r="J1082" s="7"/>
    </row>
    <row r="1083" spans="5:10" ht="15">
      <c r="E1083" s="192">
        <v>41620</v>
      </c>
      <c r="F1083" s="193">
        <v>1935.61</v>
      </c>
      <c r="H1083" s="192">
        <v>41293</v>
      </c>
      <c r="I1083" s="38">
        <v>2349.5916200000001</v>
      </c>
      <c r="J1083" s="7"/>
    </row>
    <row r="1084" spans="5:10" ht="15">
      <c r="E1084" s="38" t="s">
        <v>797</v>
      </c>
      <c r="F1084" s="193">
        <v>1935.89</v>
      </c>
      <c r="H1084" s="192">
        <v>41292</v>
      </c>
      <c r="I1084" s="38">
        <v>2349.6447899999998</v>
      </c>
      <c r="J1084" s="7"/>
    </row>
    <row r="1085" spans="5:10" ht="15">
      <c r="E1085" s="38" t="s">
        <v>798</v>
      </c>
      <c r="F1085" s="193">
        <v>1930.87</v>
      </c>
      <c r="H1085" s="192">
        <v>41291</v>
      </c>
      <c r="I1085" s="38">
        <v>2371.2453700000001</v>
      </c>
      <c r="J1085" s="7"/>
    </row>
    <row r="1086" spans="5:10" ht="15">
      <c r="E1086" s="38" t="s">
        <v>799</v>
      </c>
      <c r="F1086" s="193">
        <v>1930.87</v>
      </c>
      <c r="H1086" s="192">
        <v>41290</v>
      </c>
      <c r="I1086" s="38">
        <v>2353.3209400000001</v>
      </c>
      <c r="J1086" s="7"/>
    </row>
    <row r="1087" spans="5:10" ht="15">
      <c r="E1087" s="38" t="s">
        <v>800</v>
      </c>
      <c r="F1087" s="193">
        <v>1930.87</v>
      </c>
      <c r="H1087" s="192">
        <v>41289</v>
      </c>
      <c r="I1087" s="38">
        <v>2347.1790599999999</v>
      </c>
      <c r="J1087" s="7"/>
    </row>
    <row r="1088" spans="5:10" ht="15">
      <c r="E1088" s="38" t="s">
        <v>801</v>
      </c>
      <c r="F1088" s="193">
        <v>1934.95</v>
      </c>
      <c r="H1088" s="192">
        <v>41288</v>
      </c>
      <c r="I1088" s="38">
        <v>2355.5971100000002</v>
      </c>
      <c r="J1088" s="7"/>
    </row>
    <row r="1089" spans="5:10" ht="15">
      <c r="E1089" s="38" t="s">
        <v>802</v>
      </c>
      <c r="F1089" s="193">
        <v>1936.14</v>
      </c>
      <c r="H1089" s="192">
        <v>41287</v>
      </c>
      <c r="I1089" s="38">
        <v>2351.98423</v>
      </c>
      <c r="J1089" s="7"/>
    </row>
    <row r="1090" spans="5:10" ht="15">
      <c r="E1090" s="38" t="s">
        <v>803</v>
      </c>
      <c r="F1090" s="193">
        <v>1945.6</v>
      </c>
      <c r="H1090" s="192">
        <v>41286</v>
      </c>
      <c r="I1090" s="38">
        <v>2351.98423</v>
      </c>
      <c r="J1090" s="7"/>
    </row>
    <row r="1091" spans="5:10" ht="15">
      <c r="E1091" s="38" t="s">
        <v>804</v>
      </c>
      <c r="F1091" s="193">
        <v>1943.46</v>
      </c>
      <c r="H1091" s="192">
        <v>41285</v>
      </c>
      <c r="I1091" s="38">
        <v>2350.8098300000001</v>
      </c>
      <c r="J1091" s="7"/>
    </row>
    <row r="1092" spans="5:10" ht="15">
      <c r="E1092" s="38" t="s">
        <v>805</v>
      </c>
      <c r="F1092" s="193">
        <v>1935.93</v>
      </c>
      <c r="H1092" s="192">
        <v>41284</v>
      </c>
      <c r="I1092" s="38">
        <v>2336.0939499999999</v>
      </c>
      <c r="J1092" s="7"/>
    </row>
    <row r="1093" spans="5:10" ht="15">
      <c r="E1093" s="38" t="s">
        <v>806</v>
      </c>
      <c r="F1093" s="193">
        <v>1935.93</v>
      </c>
      <c r="H1093" s="192">
        <v>41283</v>
      </c>
      <c r="I1093" s="38">
        <v>2310.31963</v>
      </c>
      <c r="J1093" s="7"/>
    </row>
    <row r="1094" spans="5:10" ht="15">
      <c r="E1094" s="38" t="s">
        <v>807</v>
      </c>
      <c r="F1094" s="193">
        <v>1935.93</v>
      </c>
      <c r="H1094" s="192">
        <v>41282</v>
      </c>
      <c r="I1094" s="38">
        <v>2309.46776</v>
      </c>
      <c r="J1094" s="7"/>
    </row>
    <row r="1095" spans="5:10" ht="15">
      <c r="E1095" s="38" t="s">
        <v>808</v>
      </c>
      <c r="F1095" s="193">
        <v>1925.45</v>
      </c>
      <c r="H1095" s="192">
        <v>41281</v>
      </c>
      <c r="I1095" s="38">
        <v>2315.3006500000001</v>
      </c>
      <c r="J1095" s="7"/>
    </row>
    <row r="1096" spans="5:10" ht="15">
      <c r="E1096" s="38" t="s">
        <v>809</v>
      </c>
      <c r="F1096" s="193">
        <v>1922.76</v>
      </c>
      <c r="H1096" s="192">
        <v>41280</v>
      </c>
      <c r="I1096" s="38">
        <v>2305.7559299999998</v>
      </c>
      <c r="J1096" s="7"/>
    </row>
    <row r="1097" spans="5:10" ht="15">
      <c r="E1097" s="38" t="s">
        <v>810</v>
      </c>
      <c r="F1097" s="193">
        <v>1922.76</v>
      </c>
      <c r="H1097" s="192">
        <v>41279</v>
      </c>
      <c r="I1097" s="38">
        <v>2305.7559299999998</v>
      </c>
      <c r="J1097" s="7"/>
    </row>
    <row r="1098" spans="5:10" ht="15">
      <c r="E1098" s="38" t="s">
        <v>811</v>
      </c>
      <c r="F1098" s="193">
        <v>1921.22</v>
      </c>
      <c r="H1098" s="192">
        <v>41278</v>
      </c>
      <c r="I1098" s="38">
        <v>2297.0027399999999</v>
      </c>
      <c r="J1098" s="7"/>
    </row>
    <row r="1099" spans="5:10" ht="15">
      <c r="E1099" s="38" t="s">
        <v>812</v>
      </c>
      <c r="F1099" s="193">
        <v>1922.56</v>
      </c>
      <c r="H1099" s="192">
        <v>41277</v>
      </c>
      <c r="I1099" s="38">
        <v>2304.7687099999998</v>
      </c>
      <c r="J1099" s="7"/>
    </row>
    <row r="1100" spans="5:10" ht="15">
      <c r="E1100" s="38" t="s">
        <v>813</v>
      </c>
      <c r="F1100" s="193">
        <v>1922.56</v>
      </c>
      <c r="H1100" s="192">
        <v>41276</v>
      </c>
      <c r="I1100" s="38">
        <v>2341.0481100000002</v>
      </c>
      <c r="J1100" s="7"/>
    </row>
    <row r="1101" spans="5:10" ht="15">
      <c r="E1101" s="38" t="s">
        <v>814</v>
      </c>
      <c r="F1101" s="193">
        <v>1922.56</v>
      </c>
      <c r="H1101" s="192">
        <v>41275</v>
      </c>
      <c r="I1101" s="38">
        <v>2331.23443</v>
      </c>
      <c r="J1101" s="7"/>
    </row>
    <row r="1102" spans="5:10" ht="15">
      <c r="E1102" s="38" t="s">
        <v>815</v>
      </c>
      <c r="F1102" s="193">
        <v>1926.83</v>
      </c>
      <c r="H1102" s="192">
        <v>41274</v>
      </c>
      <c r="I1102" s="38">
        <v>2331.23443</v>
      </c>
      <c r="J1102" s="7"/>
    </row>
    <row r="1103" spans="5:10" ht="15">
      <c r="E1103" s="192">
        <v>41640</v>
      </c>
      <c r="F1103" s="193">
        <v>1926.83</v>
      </c>
      <c r="H1103" s="192">
        <v>41273</v>
      </c>
      <c r="I1103" s="38">
        <v>2337.7768799999999</v>
      </c>
      <c r="J1103" s="7"/>
    </row>
    <row r="1104" spans="5:10" ht="15">
      <c r="E1104" s="192">
        <v>41671</v>
      </c>
      <c r="F1104" s="193">
        <v>1926.83</v>
      </c>
      <c r="H1104" s="192">
        <v>41272</v>
      </c>
      <c r="I1104" s="38">
        <v>2337.7768799999999</v>
      </c>
      <c r="J1104" s="7"/>
    </row>
    <row r="1105" spans="5:10" ht="15">
      <c r="E1105" s="192">
        <v>41699</v>
      </c>
      <c r="F1105" s="193">
        <v>1938.89</v>
      </c>
      <c r="H1105" s="192">
        <v>41271</v>
      </c>
      <c r="I1105" s="38">
        <v>2342.1530299999999</v>
      </c>
      <c r="J1105" s="7"/>
    </row>
    <row r="1106" spans="5:10" ht="15">
      <c r="E1106" s="192">
        <v>41730</v>
      </c>
      <c r="F1106" s="193">
        <v>1936.92</v>
      </c>
      <c r="H1106" s="192">
        <v>41270</v>
      </c>
      <c r="I1106" s="38">
        <v>2342.3526499999998</v>
      </c>
      <c r="J1106" s="7"/>
    </row>
    <row r="1107" spans="5:10" ht="15">
      <c r="E1107" s="192">
        <v>41760</v>
      </c>
      <c r="F1107" s="193">
        <v>1936.92</v>
      </c>
      <c r="H1107" s="192">
        <v>41269</v>
      </c>
      <c r="I1107" s="38">
        <v>2344.8423699999998</v>
      </c>
      <c r="J1107" s="7"/>
    </row>
    <row r="1108" spans="5:10" ht="15">
      <c r="E1108" s="192">
        <v>41791</v>
      </c>
      <c r="F1108" s="193">
        <v>1936.92</v>
      </c>
      <c r="H1108" s="192">
        <v>41268</v>
      </c>
      <c r="I1108" s="38">
        <v>2340.0540799999999</v>
      </c>
      <c r="J1108" s="7"/>
    </row>
    <row r="1109" spans="5:10" ht="15">
      <c r="E1109" s="192">
        <v>41821</v>
      </c>
      <c r="F1109" s="193">
        <v>1936.92</v>
      </c>
      <c r="H1109" s="192">
        <v>41267</v>
      </c>
      <c r="I1109" s="38">
        <v>2348.43291</v>
      </c>
      <c r="J1109" s="7"/>
    </row>
    <row r="1110" spans="5:10" ht="15">
      <c r="E1110" s="192">
        <v>41852</v>
      </c>
      <c r="F1110" s="193">
        <v>1930.45</v>
      </c>
      <c r="H1110" s="192">
        <v>41266</v>
      </c>
      <c r="I1110" s="38">
        <v>2344.7843400000002</v>
      </c>
      <c r="J1110" s="7"/>
    </row>
    <row r="1111" spans="5:10" ht="15">
      <c r="E1111" s="192">
        <v>41883</v>
      </c>
      <c r="F1111" s="193">
        <v>1933.24</v>
      </c>
      <c r="H1111" s="192">
        <v>41265</v>
      </c>
      <c r="I1111" s="38">
        <v>2344.7843400000002</v>
      </c>
      <c r="J1111" s="7"/>
    </row>
    <row r="1112" spans="5:10" ht="15">
      <c r="E1112" s="192">
        <v>41913</v>
      </c>
      <c r="F1112" s="193">
        <v>1934.88</v>
      </c>
      <c r="H1112" s="192">
        <v>41264</v>
      </c>
      <c r="I1112" s="38">
        <v>2356.7467799999999</v>
      </c>
      <c r="J1112" s="7"/>
    </row>
    <row r="1113" spans="5:10" ht="15">
      <c r="E1113" s="192">
        <v>41944</v>
      </c>
      <c r="F1113" s="193">
        <v>1926.55</v>
      </c>
      <c r="H1113" s="192">
        <v>41263</v>
      </c>
      <c r="I1113" s="38">
        <v>2370.0319</v>
      </c>
      <c r="J1113" s="7"/>
    </row>
    <row r="1114" spans="5:10" ht="15">
      <c r="E1114" s="192">
        <v>41974</v>
      </c>
      <c r="F1114" s="193">
        <v>1926.55</v>
      </c>
      <c r="H1114" s="192">
        <v>41262</v>
      </c>
      <c r="I1114" s="38">
        <v>2378.93993</v>
      </c>
      <c r="J1114" s="7"/>
    </row>
    <row r="1115" spans="5:10" ht="15">
      <c r="E1115" s="38" t="s">
        <v>816</v>
      </c>
      <c r="F1115" s="193">
        <v>1926.55</v>
      </c>
      <c r="H1115" s="192">
        <v>41261</v>
      </c>
      <c r="I1115" s="38">
        <v>2374.3496700000001</v>
      </c>
      <c r="J1115" s="7"/>
    </row>
    <row r="1116" spans="5:10" ht="15">
      <c r="E1116" s="38" t="s">
        <v>817</v>
      </c>
      <c r="F1116" s="193">
        <v>1924.79</v>
      </c>
      <c r="H1116" s="192">
        <v>41260</v>
      </c>
      <c r="I1116" s="38">
        <v>2366.9246800000001</v>
      </c>
      <c r="J1116" s="7"/>
    </row>
    <row r="1117" spans="5:10" ht="15">
      <c r="E1117" s="38" t="s">
        <v>818</v>
      </c>
      <c r="F1117" s="193">
        <v>1932.59</v>
      </c>
      <c r="H1117" s="192">
        <v>41259</v>
      </c>
      <c r="I1117" s="38">
        <v>2357.4832299999998</v>
      </c>
      <c r="J1117" s="7"/>
    </row>
    <row r="1118" spans="5:10" ht="15">
      <c r="E1118" s="38" t="s">
        <v>819</v>
      </c>
      <c r="F1118" s="193">
        <v>1941.45</v>
      </c>
      <c r="H1118" s="192">
        <v>41258</v>
      </c>
      <c r="I1118" s="38">
        <v>2357.4832299999998</v>
      </c>
      <c r="J1118" s="7"/>
    </row>
    <row r="1119" spans="5:10" ht="15">
      <c r="E1119" s="38" t="s">
        <v>820</v>
      </c>
      <c r="F1119" s="193">
        <v>1947.15</v>
      </c>
      <c r="H1119" s="192">
        <v>41257</v>
      </c>
      <c r="I1119" s="38">
        <v>2353.13105</v>
      </c>
      <c r="J1119" s="7"/>
    </row>
    <row r="1120" spans="5:10" ht="15">
      <c r="E1120" s="38" t="s">
        <v>821</v>
      </c>
      <c r="F1120" s="193">
        <v>1957.86</v>
      </c>
      <c r="H1120" s="192">
        <v>41256</v>
      </c>
      <c r="I1120" s="38">
        <v>2350.9207099999999</v>
      </c>
      <c r="J1120" s="7"/>
    </row>
    <row r="1121" spans="5:10" ht="15">
      <c r="E1121" s="38" t="s">
        <v>822</v>
      </c>
      <c r="F1121" s="193">
        <v>1957.86</v>
      </c>
      <c r="H1121" s="192">
        <v>41255</v>
      </c>
      <c r="I1121" s="38">
        <v>2349.1559999999999</v>
      </c>
      <c r="J1121" s="7"/>
    </row>
    <row r="1122" spans="5:10" ht="15">
      <c r="E1122" s="38" t="s">
        <v>823</v>
      </c>
      <c r="F1122" s="193">
        <v>1957.86</v>
      </c>
      <c r="H1122" s="192">
        <v>41254</v>
      </c>
      <c r="I1122" s="38">
        <v>2339.0400599999998</v>
      </c>
      <c r="J1122" s="7"/>
    </row>
    <row r="1123" spans="5:10" ht="15">
      <c r="E1123" s="38" t="s">
        <v>824</v>
      </c>
      <c r="F1123" s="193">
        <v>1957.86</v>
      </c>
      <c r="H1123" s="192">
        <v>41253</v>
      </c>
      <c r="I1123" s="38">
        <v>2323.3838700000001</v>
      </c>
      <c r="J1123" s="7"/>
    </row>
    <row r="1124" spans="5:10" ht="15">
      <c r="E1124" s="38" t="s">
        <v>825</v>
      </c>
      <c r="F1124" s="193">
        <v>1981.98</v>
      </c>
      <c r="H1124" s="192">
        <v>41252</v>
      </c>
      <c r="I1124" s="38">
        <v>2323.7433599999999</v>
      </c>
      <c r="J1124" s="7"/>
    </row>
    <row r="1125" spans="5:10" ht="15">
      <c r="E1125" s="38" t="s">
        <v>826</v>
      </c>
      <c r="F1125" s="193">
        <v>1983.48</v>
      </c>
      <c r="H1125" s="192">
        <v>41251</v>
      </c>
      <c r="I1125" s="38">
        <v>2323.7433599999999</v>
      </c>
      <c r="J1125" s="7"/>
    </row>
    <row r="1126" spans="5:10" ht="15">
      <c r="E1126" s="38" t="s">
        <v>827</v>
      </c>
      <c r="F1126" s="193">
        <v>1993.23</v>
      </c>
      <c r="H1126" s="192">
        <v>41250</v>
      </c>
      <c r="I1126" s="38">
        <v>2331.81043</v>
      </c>
      <c r="J1126" s="7"/>
    </row>
    <row r="1127" spans="5:10" ht="15">
      <c r="E1127" s="38" t="s">
        <v>828</v>
      </c>
      <c r="F1127" s="193">
        <v>2000.48</v>
      </c>
      <c r="H1127" s="192">
        <v>41249</v>
      </c>
      <c r="I1127" s="38">
        <v>2351.9200799999999</v>
      </c>
      <c r="J1127" s="7"/>
    </row>
    <row r="1128" spans="5:10" ht="15">
      <c r="E1128" s="38" t="s">
        <v>829</v>
      </c>
      <c r="F1128" s="193">
        <v>2000.48</v>
      </c>
      <c r="H1128" s="192">
        <v>41248</v>
      </c>
      <c r="I1128" s="38">
        <v>2369.9732800000002</v>
      </c>
      <c r="J1128" s="7"/>
    </row>
    <row r="1129" spans="5:10" ht="15">
      <c r="E1129" s="38" t="s">
        <v>830</v>
      </c>
      <c r="F1129" s="193">
        <v>2000.48</v>
      </c>
      <c r="H1129" s="192">
        <v>41247</v>
      </c>
      <c r="I1129" s="38">
        <v>2373.5377600000002</v>
      </c>
      <c r="J1129" s="7"/>
    </row>
    <row r="1130" spans="5:10" ht="15">
      <c r="E1130" s="38" t="s">
        <v>831</v>
      </c>
      <c r="F1130" s="193">
        <v>1997.91</v>
      </c>
      <c r="H1130" s="192">
        <v>41246</v>
      </c>
      <c r="I1130" s="38">
        <v>2370.8040999999998</v>
      </c>
      <c r="J1130" s="7"/>
    </row>
    <row r="1131" spans="5:10" ht="15">
      <c r="E1131" s="38" t="s">
        <v>832</v>
      </c>
      <c r="F1131" s="193">
        <v>2000.56</v>
      </c>
      <c r="H1131" s="192">
        <v>41245</v>
      </c>
      <c r="I1131" s="38">
        <v>2358.9242300000001</v>
      </c>
      <c r="J1131" s="7"/>
    </row>
    <row r="1132" spans="5:10" ht="15">
      <c r="E1132" s="38" t="s">
        <v>833</v>
      </c>
      <c r="F1132" s="193">
        <v>2013.17</v>
      </c>
      <c r="H1132" s="192">
        <v>41244</v>
      </c>
      <c r="I1132" s="38">
        <v>2358.9242300000001</v>
      </c>
      <c r="J1132" s="7"/>
    </row>
    <row r="1133" spans="5:10" ht="15">
      <c r="E1133" s="38" t="s">
        <v>834</v>
      </c>
      <c r="F1133" s="193">
        <v>2008.26</v>
      </c>
      <c r="H1133" s="192">
        <v>41243</v>
      </c>
      <c r="I1133" s="38">
        <v>2364.3997599999998</v>
      </c>
      <c r="J1133" s="7"/>
    </row>
    <row r="1134" spans="5:10" ht="15">
      <c r="E1134" s="192">
        <v>41641</v>
      </c>
      <c r="F1134" s="193">
        <v>2021.1</v>
      </c>
      <c r="H1134" s="192">
        <v>41242</v>
      </c>
      <c r="I1134" s="38">
        <v>2368.6800800000001</v>
      </c>
      <c r="J1134" s="7"/>
    </row>
    <row r="1135" spans="5:10" ht="15">
      <c r="E1135" s="192">
        <v>41672</v>
      </c>
      <c r="F1135" s="193">
        <v>2021.1</v>
      </c>
      <c r="H1135" s="192">
        <v>41241</v>
      </c>
      <c r="I1135" s="38">
        <v>2354.0989599999998</v>
      </c>
      <c r="J1135" s="7"/>
    </row>
    <row r="1136" spans="5:10" ht="15">
      <c r="E1136" s="192">
        <v>41700</v>
      </c>
      <c r="F1136" s="193">
        <v>2021.1</v>
      </c>
      <c r="H1136" s="192">
        <v>41240</v>
      </c>
      <c r="I1136" s="38">
        <v>2358.7695699999999</v>
      </c>
      <c r="J1136" s="7"/>
    </row>
    <row r="1137" spans="5:10" ht="15">
      <c r="E1137" s="192">
        <v>41731</v>
      </c>
      <c r="F1137" s="193">
        <v>2039.85</v>
      </c>
      <c r="H1137" s="192">
        <v>41239</v>
      </c>
      <c r="I1137" s="38">
        <v>2359.86337</v>
      </c>
      <c r="J1137" s="7"/>
    </row>
    <row r="1138" spans="5:10" ht="15">
      <c r="E1138" s="192">
        <v>41761</v>
      </c>
      <c r="F1138" s="193">
        <v>2041.34</v>
      </c>
      <c r="H1138" s="192">
        <v>41238</v>
      </c>
      <c r="I1138" s="38">
        <v>2358.6802499999999</v>
      </c>
      <c r="J1138" s="7"/>
    </row>
    <row r="1139" spans="5:10" ht="15">
      <c r="E1139" s="192">
        <v>41792</v>
      </c>
      <c r="F1139" s="193">
        <v>2048.75</v>
      </c>
      <c r="H1139" s="192">
        <v>41237</v>
      </c>
      <c r="I1139" s="38">
        <v>2358.6802499999999</v>
      </c>
      <c r="J1139" s="7"/>
    </row>
    <row r="1140" spans="5:10" ht="15">
      <c r="E1140" s="192">
        <v>41822</v>
      </c>
      <c r="F1140" s="193">
        <v>2049.52</v>
      </c>
      <c r="H1140" s="192">
        <v>41236</v>
      </c>
      <c r="I1140" s="38">
        <v>2352.9526000000001</v>
      </c>
      <c r="J1140" s="7"/>
    </row>
    <row r="1141" spans="5:10" ht="15">
      <c r="E1141" s="192">
        <v>41853</v>
      </c>
      <c r="F1141" s="193">
        <v>2046.06</v>
      </c>
      <c r="H1141" s="192">
        <v>41235</v>
      </c>
      <c r="I1141" s="38">
        <v>2339.6067600000001</v>
      </c>
      <c r="J1141" s="7"/>
    </row>
    <row r="1142" spans="5:10" ht="15">
      <c r="E1142" s="192">
        <v>41884</v>
      </c>
      <c r="F1142" s="193">
        <v>2046.06</v>
      </c>
      <c r="H1142" s="192">
        <v>41234</v>
      </c>
      <c r="I1142" s="38">
        <v>2327.3919999999998</v>
      </c>
      <c r="J1142" s="7"/>
    </row>
    <row r="1143" spans="5:10" ht="15">
      <c r="E1143" s="192">
        <v>41914</v>
      </c>
      <c r="F1143" s="193">
        <v>2046.06</v>
      </c>
      <c r="H1143" s="192">
        <v>41233</v>
      </c>
      <c r="I1143" s="38">
        <v>2327.0720200000001</v>
      </c>
      <c r="J1143" s="7"/>
    </row>
    <row r="1144" spans="5:10" ht="15">
      <c r="E1144" s="192">
        <v>41945</v>
      </c>
      <c r="F1144" s="193">
        <v>2048.5500000000002</v>
      </c>
      <c r="H1144" s="192">
        <v>41232</v>
      </c>
      <c r="I1144" s="38">
        <v>2336.7639899999999</v>
      </c>
      <c r="J1144" s="7"/>
    </row>
    <row r="1145" spans="5:10" ht="15">
      <c r="E1145" s="192">
        <v>41975</v>
      </c>
      <c r="F1145" s="193">
        <v>2041.61</v>
      </c>
      <c r="H1145" s="192">
        <v>41231</v>
      </c>
      <c r="I1145" s="38">
        <v>2316.7970999999998</v>
      </c>
      <c r="J1145" s="7"/>
    </row>
    <row r="1146" spans="5:10" ht="15">
      <c r="E1146" s="38" t="s">
        <v>835</v>
      </c>
      <c r="F1146" s="193">
        <v>2031.75</v>
      </c>
      <c r="H1146" s="192">
        <v>41230</v>
      </c>
      <c r="I1146" s="38">
        <v>2316.7970999999998</v>
      </c>
      <c r="J1146" s="7"/>
    </row>
    <row r="1147" spans="5:10" ht="15">
      <c r="E1147" s="38" t="s">
        <v>836</v>
      </c>
      <c r="F1147" s="193">
        <v>2032.99</v>
      </c>
      <c r="H1147" s="192">
        <v>41229</v>
      </c>
      <c r="I1147" s="38">
        <v>2315.7171400000002</v>
      </c>
      <c r="J1147" s="7"/>
    </row>
    <row r="1148" spans="5:10" ht="15">
      <c r="E1148" s="38" t="s">
        <v>837</v>
      </c>
      <c r="F1148" s="193">
        <v>2022.68</v>
      </c>
      <c r="H1148" s="192">
        <v>41228</v>
      </c>
      <c r="I1148" s="38">
        <v>2325.8414400000001</v>
      </c>
      <c r="J1148" s="7"/>
    </row>
    <row r="1149" spans="5:10" ht="15">
      <c r="E1149" s="38" t="s">
        <v>838</v>
      </c>
      <c r="F1149" s="193">
        <v>2022.68</v>
      </c>
      <c r="H1149" s="192">
        <v>41227</v>
      </c>
      <c r="I1149" s="38">
        <v>2315.6960100000001</v>
      </c>
      <c r="J1149" s="7"/>
    </row>
    <row r="1150" spans="5:10" ht="15">
      <c r="E1150" s="38" t="s">
        <v>839</v>
      </c>
      <c r="F1150" s="193">
        <v>2022.68</v>
      </c>
      <c r="H1150" s="192">
        <v>41226</v>
      </c>
      <c r="I1150" s="38">
        <v>2309.5759899999998</v>
      </c>
      <c r="J1150" s="7"/>
    </row>
    <row r="1151" spans="5:10" ht="15">
      <c r="E1151" s="38" t="s">
        <v>840</v>
      </c>
      <c r="F1151" s="193">
        <v>2022.68</v>
      </c>
      <c r="H1151" s="192">
        <v>41225</v>
      </c>
      <c r="I1151" s="38">
        <v>2309.5759899999998</v>
      </c>
      <c r="J1151" s="7"/>
    </row>
    <row r="1152" spans="5:10" ht="15">
      <c r="E1152" s="38" t="s">
        <v>841</v>
      </c>
      <c r="F1152" s="193">
        <v>2028.54</v>
      </c>
      <c r="H1152" s="192">
        <v>41224</v>
      </c>
      <c r="I1152" s="38">
        <v>2309.2125900000001</v>
      </c>
      <c r="J1152" s="7"/>
    </row>
    <row r="1153" spans="5:10" ht="15">
      <c r="E1153" s="38" t="s">
        <v>842</v>
      </c>
      <c r="F1153" s="193">
        <v>2042.22</v>
      </c>
      <c r="H1153" s="192">
        <v>41223</v>
      </c>
      <c r="I1153" s="38">
        <v>2309.2125900000001</v>
      </c>
      <c r="J1153" s="7"/>
    </row>
    <row r="1154" spans="5:10" ht="15">
      <c r="E1154" s="38" t="s">
        <v>843</v>
      </c>
      <c r="F1154" s="193">
        <v>2052.46</v>
      </c>
      <c r="H1154" s="192">
        <v>41222</v>
      </c>
      <c r="I1154" s="38">
        <v>2305.67949</v>
      </c>
      <c r="J1154" s="7"/>
    </row>
    <row r="1155" spans="5:10" ht="15">
      <c r="E1155" s="38" t="s">
        <v>844</v>
      </c>
      <c r="F1155" s="193">
        <v>2043.96</v>
      </c>
      <c r="H1155" s="192">
        <v>41221</v>
      </c>
      <c r="I1155" s="38">
        <v>2309.73414</v>
      </c>
      <c r="J1155" s="7"/>
    </row>
    <row r="1156" spans="5:10" ht="15">
      <c r="E1156" s="38" t="s">
        <v>845</v>
      </c>
      <c r="F1156" s="193">
        <v>2043.96</v>
      </c>
      <c r="H1156" s="192">
        <v>41220</v>
      </c>
      <c r="I1156" s="38">
        <v>2315.0197499999999</v>
      </c>
      <c r="J1156" s="7"/>
    </row>
    <row r="1157" spans="5:10" ht="15">
      <c r="E1157" s="38" t="s">
        <v>846</v>
      </c>
      <c r="F1157" s="193">
        <v>2043.96</v>
      </c>
      <c r="H1157" s="192">
        <v>41219</v>
      </c>
      <c r="I1157" s="38">
        <v>2341.13832</v>
      </c>
      <c r="J1157" s="7"/>
    </row>
    <row r="1158" spans="5:10" ht="15">
      <c r="E1158" s="38" t="s">
        <v>847</v>
      </c>
      <c r="F1158" s="193">
        <v>2042.67</v>
      </c>
      <c r="H1158" s="192">
        <v>41218</v>
      </c>
      <c r="I1158" s="38">
        <v>2337.75504</v>
      </c>
      <c r="J1158" s="7"/>
    </row>
    <row r="1159" spans="5:10" ht="15">
      <c r="E1159" s="38" t="s">
        <v>848</v>
      </c>
      <c r="F1159" s="193">
        <v>2045.45</v>
      </c>
      <c r="H1159" s="192">
        <v>41217</v>
      </c>
      <c r="I1159" s="38">
        <v>2349.0936000000002</v>
      </c>
      <c r="J1159" s="7"/>
    </row>
    <row r="1160" spans="5:10" ht="15">
      <c r="E1160" s="38" t="s">
        <v>849</v>
      </c>
      <c r="F1160" s="193">
        <v>2053.11</v>
      </c>
      <c r="H1160" s="192">
        <v>41216</v>
      </c>
      <c r="I1160" s="38">
        <v>2349.0936000000002</v>
      </c>
      <c r="J1160" s="7"/>
    </row>
    <row r="1161" spans="5:10" ht="15">
      <c r="E1161" s="38" t="s">
        <v>850</v>
      </c>
      <c r="F1161" s="193">
        <v>2054.9</v>
      </c>
      <c r="H1161" s="192">
        <v>41215</v>
      </c>
      <c r="I1161" s="38">
        <v>2344.85475</v>
      </c>
      <c r="J1161" s="7"/>
    </row>
    <row r="1162" spans="5:10" ht="15">
      <c r="E1162" s="192">
        <v>41642</v>
      </c>
      <c r="F1162" s="193">
        <v>2046.75</v>
      </c>
      <c r="H1162" s="192">
        <v>41214</v>
      </c>
      <c r="I1162" s="38">
        <v>2369.0881300000001</v>
      </c>
      <c r="J1162" s="7"/>
    </row>
    <row r="1163" spans="5:10" ht="15">
      <c r="E1163" s="192">
        <v>41673</v>
      </c>
      <c r="F1163" s="193">
        <v>2046.75</v>
      </c>
      <c r="H1163" s="192">
        <v>41213</v>
      </c>
      <c r="I1163" s="38">
        <v>2371.17146</v>
      </c>
      <c r="J1163" s="7"/>
    </row>
    <row r="1164" spans="5:10" ht="15">
      <c r="E1164" s="192">
        <v>41701</v>
      </c>
      <c r="F1164" s="193">
        <v>2046.75</v>
      </c>
      <c r="H1164" s="192">
        <v>41212</v>
      </c>
      <c r="I1164" s="38">
        <v>2375.5580100000002</v>
      </c>
      <c r="J1164" s="7"/>
    </row>
    <row r="1165" spans="5:10" ht="15">
      <c r="E1165" s="192">
        <v>41732</v>
      </c>
      <c r="F1165" s="193">
        <v>2052.5100000000002</v>
      </c>
      <c r="H1165" s="192">
        <v>41211</v>
      </c>
      <c r="I1165" s="38">
        <v>2352.8137900000002</v>
      </c>
      <c r="J1165" s="7"/>
    </row>
    <row r="1166" spans="5:10" ht="15">
      <c r="E1166" s="192">
        <v>41762</v>
      </c>
      <c r="F1166" s="193">
        <v>2047.75</v>
      </c>
      <c r="H1166" s="192">
        <v>41210</v>
      </c>
      <c r="I1166" s="38">
        <v>2357.6452199999999</v>
      </c>
      <c r="J1166" s="7"/>
    </row>
    <row r="1167" spans="5:10" ht="15">
      <c r="E1167" s="192">
        <v>41793</v>
      </c>
      <c r="F1167" s="193">
        <v>2045.14</v>
      </c>
      <c r="H1167" s="192">
        <v>41209</v>
      </c>
      <c r="I1167" s="38">
        <v>2357.6452199999999</v>
      </c>
      <c r="J1167" s="7"/>
    </row>
    <row r="1168" spans="5:10" ht="15">
      <c r="E1168" s="192">
        <v>41823</v>
      </c>
      <c r="F1168" s="193">
        <v>2030.02</v>
      </c>
      <c r="H1168" s="192">
        <v>41208</v>
      </c>
      <c r="I1168" s="38">
        <v>2349.6147599999999</v>
      </c>
      <c r="J1168" s="7"/>
    </row>
    <row r="1169" spans="5:10" ht="15">
      <c r="E1169" s="192">
        <v>41854</v>
      </c>
      <c r="F1169" s="193">
        <v>2036.2</v>
      </c>
      <c r="H1169" s="192">
        <v>41207</v>
      </c>
      <c r="I1169" s="38">
        <v>2355.0651400000002</v>
      </c>
      <c r="J1169" s="7"/>
    </row>
    <row r="1170" spans="5:10" ht="15">
      <c r="E1170" s="192">
        <v>41885</v>
      </c>
      <c r="F1170" s="193">
        <v>2036.2</v>
      </c>
      <c r="H1170" s="192">
        <v>41206</v>
      </c>
      <c r="I1170" s="38">
        <v>2355.9485399999999</v>
      </c>
      <c r="J1170" s="7"/>
    </row>
    <row r="1171" spans="5:10" ht="15">
      <c r="E1171" s="192">
        <v>41915</v>
      </c>
      <c r="F1171" s="193">
        <v>2036.2</v>
      </c>
      <c r="H1171" s="192">
        <v>41205</v>
      </c>
      <c r="I1171" s="38">
        <v>2337.29252</v>
      </c>
      <c r="J1171" s="7"/>
    </row>
    <row r="1172" spans="5:10" ht="15">
      <c r="E1172" s="192">
        <v>41946</v>
      </c>
      <c r="F1172" s="193">
        <v>2042.78</v>
      </c>
      <c r="H1172" s="192">
        <v>41204</v>
      </c>
      <c r="I1172" s="38">
        <v>2350.6248599999999</v>
      </c>
      <c r="J1172" s="7"/>
    </row>
    <row r="1173" spans="5:10" ht="15">
      <c r="E1173" s="192">
        <v>41976</v>
      </c>
      <c r="F1173" s="193">
        <v>2043.59</v>
      </c>
      <c r="H1173" s="192">
        <v>41203</v>
      </c>
      <c r="I1173" s="38">
        <v>2343.5210999999999</v>
      </c>
      <c r="J1173" s="7"/>
    </row>
    <row r="1174" spans="5:10" ht="15">
      <c r="E1174" s="38" t="s">
        <v>851</v>
      </c>
      <c r="F1174" s="193">
        <v>2047.59</v>
      </c>
      <c r="H1174" s="192">
        <v>41202</v>
      </c>
      <c r="I1174" s="38">
        <v>2343.5210999999999</v>
      </c>
      <c r="J1174" s="7"/>
    </row>
    <row r="1175" spans="5:10" ht="15">
      <c r="E1175" s="38" t="s">
        <v>852</v>
      </c>
      <c r="F1175" s="193">
        <v>2044.48</v>
      </c>
      <c r="H1175" s="192">
        <v>41201</v>
      </c>
      <c r="I1175" s="38">
        <v>2342.5307499999999</v>
      </c>
      <c r="J1175" s="7"/>
    </row>
    <row r="1176" spans="5:10" ht="15">
      <c r="E1176" s="38" t="s">
        <v>853</v>
      </c>
      <c r="F1176" s="193">
        <v>2044.58</v>
      </c>
      <c r="H1176" s="192">
        <v>41200</v>
      </c>
      <c r="I1176" s="38">
        <v>2354.6354799999999</v>
      </c>
      <c r="J1176" s="7"/>
    </row>
    <row r="1177" spans="5:10" ht="15">
      <c r="E1177" s="38" t="s">
        <v>854</v>
      </c>
      <c r="F1177" s="193">
        <v>2044.58</v>
      </c>
      <c r="H1177" s="192">
        <v>41199</v>
      </c>
      <c r="I1177" s="38">
        <v>2358.9065000000001</v>
      </c>
      <c r="J1177" s="7"/>
    </row>
    <row r="1178" spans="5:10" ht="15">
      <c r="E1178" s="38" t="s">
        <v>855</v>
      </c>
      <c r="F1178" s="193">
        <v>2044.58</v>
      </c>
      <c r="H1178" s="192">
        <v>41198</v>
      </c>
      <c r="I1178" s="38">
        <v>2341.1186600000001</v>
      </c>
      <c r="J1178" s="7"/>
    </row>
    <row r="1179" spans="5:10" ht="15">
      <c r="E1179" s="38" t="s">
        <v>856</v>
      </c>
      <c r="F1179" s="193">
        <v>2035.16</v>
      </c>
      <c r="H1179" s="192">
        <v>41197</v>
      </c>
      <c r="I1179" s="38">
        <v>2325.47885</v>
      </c>
      <c r="J1179" s="7"/>
    </row>
    <row r="1180" spans="5:10" ht="15">
      <c r="E1180" s="38" t="s">
        <v>857</v>
      </c>
      <c r="F1180" s="193">
        <v>2034.86</v>
      </c>
      <c r="H1180" s="192">
        <v>41196</v>
      </c>
      <c r="I1180" s="38">
        <v>2331.0516600000001</v>
      </c>
      <c r="J1180" s="7"/>
    </row>
    <row r="1181" spans="5:10" ht="15">
      <c r="E1181" s="38" t="s">
        <v>858</v>
      </c>
      <c r="F1181" s="193">
        <v>2017.38</v>
      </c>
      <c r="H1181" s="192">
        <v>41195</v>
      </c>
      <c r="I1181" s="38">
        <v>2331.0516600000001</v>
      </c>
      <c r="J1181" s="7"/>
    </row>
    <row r="1182" spans="5:10" ht="15">
      <c r="E1182" s="38" t="s">
        <v>859</v>
      </c>
      <c r="F1182" s="193">
        <v>1998.6</v>
      </c>
      <c r="H1182" s="192">
        <v>41194</v>
      </c>
      <c r="I1182" s="38">
        <v>2331.0516600000001</v>
      </c>
      <c r="J1182" s="7"/>
    </row>
    <row r="1183" spans="5:10" ht="15">
      <c r="E1183" s="38" t="s">
        <v>860</v>
      </c>
      <c r="F1183" s="193">
        <v>1993.85</v>
      </c>
      <c r="H1183" s="192">
        <v>41193</v>
      </c>
      <c r="I1183" s="38">
        <v>2329.45525</v>
      </c>
      <c r="J1183" s="7"/>
    </row>
    <row r="1184" spans="5:10" ht="15">
      <c r="E1184" s="38" t="s">
        <v>861</v>
      </c>
      <c r="F1184" s="193">
        <v>1993.85</v>
      </c>
      <c r="H1184" s="192">
        <v>41192</v>
      </c>
      <c r="I1184" s="38">
        <v>2320.1025500000001</v>
      </c>
      <c r="J1184" s="7"/>
    </row>
    <row r="1185" spans="5:10" ht="15">
      <c r="E1185" s="38" t="s">
        <v>862</v>
      </c>
      <c r="F1185" s="193">
        <v>1993.85</v>
      </c>
      <c r="H1185" s="192">
        <v>41191</v>
      </c>
      <c r="I1185" s="38">
        <v>2315.3478399999999</v>
      </c>
      <c r="J1185" s="7"/>
    </row>
    <row r="1186" spans="5:10" ht="15">
      <c r="E1186" s="38" t="s">
        <v>863</v>
      </c>
      <c r="F1186" s="193">
        <v>1993.85</v>
      </c>
      <c r="H1186" s="192">
        <v>41190</v>
      </c>
      <c r="I1186" s="38">
        <v>2328.45426</v>
      </c>
      <c r="J1186" s="7"/>
    </row>
    <row r="1187" spans="5:10" ht="15">
      <c r="E1187" s="38" t="s">
        <v>864</v>
      </c>
      <c r="F1187" s="193">
        <v>1978.63</v>
      </c>
      <c r="H1187" s="192">
        <v>41189</v>
      </c>
      <c r="I1187" s="38">
        <v>2344.7923999999998</v>
      </c>
      <c r="J1187" s="7"/>
    </row>
    <row r="1188" spans="5:10" ht="15">
      <c r="E1188" s="38" t="s">
        <v>865</v>
      </c>
      <c r="F1188" s="193">
        <v>1973.03</v>
      </c>
      <c r="H1188" s="192">
        <v>41188</v>
      </c>
      <c r="I1188" s="38">
        <v>2344.7923999999998</v>
      </c>
      <c r="J1188" s="7"/>
    </row>
    <row r="1189" spans="5:10" ht="15">
      <c r="E1189" s="38" t="s">
        <v>866</v>
      </c>
      <c r="F1189" s="193">
        <v>1965.64</v>
      </c>
      <c r="H1189" s="192">
        <v>41187</v>
      </c>
      <c r="I1189" s="38">
        <v>2347.7700799999998</v>
      </c>
      <c r="J1189" s="7"/>
    </row>
    <row r="1190" spans="5:10" ht="15">
      <c r="E1190" s="38" t="s">
        <v>867</v>
      </c>
      <c r="F1190" s="193">
        <v>1965.32</v>
      </c>
      <c r="H1190" s="192">
        <v>41186</v>
      </c>
      <c r="I1190" s="38">
        <v>2341.4592200000002</v>
      </c>
      <c r="J1190" s="7"/>
    </row>
    <row r="1191" spans="5:10" ht="15">
      <c r="E1191" s="38" t="s">
        <v>868</v>
      </c>
      <c r="F1191" s="193">
        <v>1965.32</v>
      </c>
      <c r="H1191" s="192">
        <v>41185</v>
      </c>
      <c r="I1191" s="38">
        <v>2320.7992300000001</v>
      </c>
      <c r="J1191" s="7"/>
    </row>
    <row r="1192" spans="5:10" ht="15">
      <c r="E1192" s="38" t="s">
        <v>869</v>
      </c>
      <c r="F1192" s="193">
        <v>1965.32</v>
      </c>
      <c r="H1192" s="192">
        <v>41184</v>
      </c>
      <c r="I1192" s="38">
        <v>2325.6741999999999</v>
      </c>
      <c r="J1192" s="7"/>
    </row>
    <row r="1193" spans="5:10" ht="15">
      <c r="E1193" s="192">
        <v>41643</v>
      </c>
      <c r="F1193" s="193">
        <v>1969.45</v>
      </c>
      <c r="H1193" s="192">
        <v>41183</v>
      </c>
      <c r="I1193" s="38">
        <v>2323.5710600000002</v>
      </c>
      <c r="J1193" s="7"/>
    </row>
    <row r="1194" spans="5:10" ht="15">
      <c r="E1194" s="192">
        <v>41674</v>
      </c>
      <c r="F1194" s="193">
        <v>1966.02</v>
      </c>
      <c r="H1194" s="192">
        <v>41182</v>
      </c>
      <c r="I1194" s="38">
        <v>2316.3689800000002</v>
      </c>
      <c r="J1194" s="7"/>
    </row>
    <row r="1195" spans="5:10" ht="15">
      <c r="E1195" s="192">
        <v>41702</v>
      </c>
      <c r="F1195" s="193">
        <v>1963.51</v>
      </c>
      <c r="H1195" s="192">
        <v>41181</v>
      </c>
      <c r="I1195" s="38">
        <v>2316.3689800000002</v>
      </c>
      <c r="J1195" s="7"/>
    </row>
    <row r="1196" spans="5:10" ht="15">
      <c r="E1196" s="192">
        <v>41733</v>
      </c>
      <c r="F1196" s="193">
        <v>1966.4</v>
      </c>
      <c r="H1196" s="192">
        <v>41180</v>
      </c>
      <c r="I1196" s="38">
        <v>2313.2299200000002</v>
      </c>
      <c r="J1196" s="7"/>
    </row>
    <row r="1197" spans="5:10" ht="15">
      <c r="E1197" s="192">
        <v>41763</v>
      </c>
      <c r="F1197" s="193">
        <v>1951.85</v>
      </c>
      <c r="H1197" s="192">
        <v>41179</v>
      </c>
      <c r="I1197" s="38">
        <v>2314.4912300000001</v>
      </c>
      <c r="J1197" s="7"/>
    </row>
    <row r="1198" spans="5:10" ht="15">
      <c r="E1198" s="192">
        <v>41794</v>
      </c>
      <c r="F1198" s="193">
        <v>1951.85</v>
      </c>
      <c r="H1198" s="192">
        <v>41178</v>
      </c>
      <c r="I1198" s="38">
        <v>2305.6659599999998</v>
      </c>
      <c r="J1198" s="7"/>
    </row>
    <row r="1199" spans="5:10" ht="15">
      <c r="E1199" s="192">
        <v>41824</v>
      </c>
      <c r="F1199" s="193">
        <v>1951.85</v>
      </c>
      <c r="H1199" s="192">
        <v>41177</v>
      </c>
      <c r="I1199" s="38">
        <v>2332.3296599999999</v>
      </c>
      <c r="J1199" s="7"/>
    </row>
    <row r="1200" spans="5:10" ht="15">
      <c r="E1200" s="192">
        <v>41855</v>
      </c>
      <c r="F1200" s="193">
        <v>1937.59</v>
      </c>
      <c r="H1200" s="192">
        <v>41176</v>
      </c>
      <c r="I1200" s="38">
        <v>2320.5924599999998</v>
      </c>
      <c r="J1200" s="7"/>
    </row>
    <row r="1201" spans="5:10" ht="15">
      <c r="E1201" s="192">
        <v>41886</v>
      </c>
      <c r="F1201" s="193">
        <v>1923.95</v>
      </c>
      <c r="H1201" s="192">
        <v>41175</v>
      </c>
      <c r="I1201" s="38">
        <v>2333.7985800000001</v>
      </c>
      <c r="J1201" s="7"/>
    </row>
    <row r="1202" spans="5:10" ht="15">
      <c r="E1202" s="192">
        <v>41916</v>
      </c>
      <c r="F1202" s="193">
        <v>1931.09</v>
      </c>
      <c r="H1202" s="192">
        <v>41174</v>
      </c>
      <c r="I1202" s="38">
        <v>2333.7985800000001</v>
      </c>
      <c r="J1202" s="7"/>
    </row>
    <row r="1203" spans="5:10" ht="15">
      <c r="E1203" s="192">
        <v>41947</v>
      </c>
      <c r="F1203" s="193">
        <v>1920.93</v>
      </c>
      <c r="H1203" s="192">
        <v>41173</v>
      </c>
      <c r="I1203" s="38">
        <v>2336.6951199999999</v>
      </c>
      <c r="J1203" s="7"/>
    </row>
    <row r="1204" spans="5:10" ht="15">
      <c r="E1204" s="192">
        <v>41977</v>
      </c>
      <c r="F1204" s="193">
        <v>1927.28</v>
      </c>
      <c r="H1204" s="192">
        <v>41172</v>
      </c>
      <c r="I1204" s="38">
        <v>2325.7388299999998</v>
      </c>
      <c r="J1204" s="7"/>
    </row>
    <row r="1205" spans="5:10" ht="15">
      <c r="E1205" s="38" t="s">
        <v>870</v>
      </c>
      <c r="F1205" s="193">
        <v>1927.28</v>
      </c>
      <c r="H1205" s="192">
        <v>41171</v>
      </c>
      <c r="I1205" s="38">
        <v>2350.59809</v>
      </c>
      <c r="J1205" s="7"/>
    </row>
    <row r="1206" spans="5:10" ht="15">
      <c r="E1206" s="38" t="s">
        <v>871</v>
      </c>
      <c r="F1206" s="193">
        <v>1927.28</v>
      </c>
      <c r="H1206" s="192">
        <v>41170</v>
      </c>
      <c r="I1206" s="38">
        <v>2349.6897199999999</v>
      </c>
      <c r="J1206" s="7"/>
    </row>
    <row r="1207" spans="5:10" ht="15">
      <c r="E1207" s="38" t="s">
        <v>872</v>
      </c>
      <c r="F1207" s="193">
        <v>1926.47</v>
      </c>
      <c r="H1207" s="192">
        <v>41169</v>
      </c>
      <c r="I1207" s="38">
        <v>2350.9187000000002</v>
      </c>
      <c r="J1207" s="7"/>
    </row>
    <row r="1208" spans="5:10" ht="15">
      <c r="E1208" s="38" t="s">
        <v>873</v>
      </c>
      <c r="F1208" s="193">
        <v>1932.42</v>
      </c>
      <c r="H1208" s="192">
        <v>41168</v>
      </c>
      <c r="I1208" s="38">
        <v>2352.79772</v>
      </c>
      <c r="J1208" s="7"/>
    </row>
    <row r="1209" spans="5:10" ht="15">
      <c r="E1209" s="38" t="s">
        <v>874</v>
      </c>
      <c r="F1209" s="193">
        <v>1930.62</v>
      </c>
      <c r="H1209" s="192">
        <v>41167</v>
      </c>
      <c r="I1209" s="38">
        <v>2352.79772</v>
      </c>
      <c r="J1209" s="7"/>
    </row>
    <row r="1210" spans="5:10" ht="15">
      <c r="E1210" s="38" t="s">
        <v>875</v>
      </c>
      <c r="F1210" s="193">
        <v>1930.62</v>
      </c>
      <c r="H1210" s="192">
        <v>41166</v>
      </c>
      <c r="I1210" s="38">
        <v>2365.9846600000001</v>
      </c>
      <c r="J1210" s="7"/>
    </row>
    <row r="1211" spans="5:10" ht="15">
      <c r="E1211" s="38" t="s">
        <v>876</v>
      </c>
      <c r="F1211" s="193">
        <v>1930.62</v>
      </c>
      <c r="H1211" s="192">
        <v>41165</v>
      </c>
      <c r="I1211" s="38">
        <v>2326.1253499999998</v>
      </c>
      <c r="J1211" s="7"/>
    </row>
    <row r="1212" spans="5:10" ht="15">
      <c r="E1212" s="38" t="s">
        <v>877</v>
      </c>
      <c r="F1212" s="193">
        <v>1930.62</v>
      </c>
      <c r="H1212" s="192">
        <v>41164</v>
      </c>
      <c r="I1212" s="38">
        <v>2314.0012900000002</v>
      </c>
      <c r="J1212" s="7"/>
    </row>
    <row r="1213" spans="5:10" ht="15">
      <c r="E1213" s="38" t="s">
        <v>878</v>
      </c>
      <c r="F1213" s="193">
        <v>1930.62</v>
      </c>
      <c r="H1213" s="192">
        <v>41163</v>
      </c>
      <c r="I1213" s="38">
        <v>2315.1446599999999</v>
      </c>
      <c r="J1213" s="7"/>
    </row>
    <row r="1214" spans="5:10" ht="15">
      <c r="E1214" s="38" t="s">
        <v>879</v>
      </c>
      <c r="F1214" s="193">
        <v>1921.75</v>
      </c>
      <c r="H1214" s="192">
        <v>41162</v>
      </c>
      <c r="I1214" s="38">
        <v>2298.0917100000001</v>
      </c>
      <c r="J1214" s="7"/>
    </row>
    <row r="1215" spans="5:10" ht="15">
      <c r="E1215" s="38" t="s">
        <v>880</v>
      </c>
      <c r="F1215" s="193">
        <v>1929.66</v>
      </c>
      <c r="H1215" s="192">
        <v>41161</v>
      </c>
      <c r="I1215" s="38">
        <v>2300.7877400000002</v>
      </c>
      <c r="J1215" s="7"/>
    </row>
    <row r="1216" spans="5:10" ht="15">
      <c r="E1216" s="38" t="s">
        <v>881</v>
      </c>
      <c r="F1216" s="193">
        <v>1936.63</v>
      </c>
      <c r="H1216" s="192">
        <v>41160</v>
      </c>
      <c r="I1216" s="38">
        <v>2300.7877400000002</v>
      </c>
      <c r="J1216" s="7"/>
    </row>
    <row r="1217" spans="5:10" ht="15">
      <c r="E1217" s="38" t="s">
        <v>882</v>
      </c>
      <c r="F1217" s="193">
        <v>1936.07</v>
      </c>
      <c r="H1217" s="192">
        <v>41159</v>
      </c>
      <c r="I1217" s="38">
        <v>2309.41561</v>
      </c>
      <c r="J1217" s="7"/>
    </row>
    <row r="1218" spans="5:10" ht="15">
      <c r="E1218" s="38" t="s">
        <v>883</v>
      </c>
      <c r="F1218" s="193">
        <v>1942.37</v>
      </c>
      <c r="H1218" s="192">
        <v>41158</v>
      </c>
      <c r="I1218" s="38">
        <v>2292.0648099999999</v>
      </c>
      <c r="J1218" s="7"/>
    </row>
    <row r="1219" spans="5:10" ht="15">
      <c r="E1219" s="38" t="s">
        <v>884</v>
      </c>
      <c r="F1219" s="193">
        <v>1942.37</v>
      </c>
      <c r="H1219" s="192">
        <v>41157</v>
      </c>
      <c r="I1219" s="38">
        <v>2299.8080399999999</v>
      </c>
      <c r="J1219" s="7"/>
    </row>
    <row r="1220" spans="5:10" ht="15">
      <c r="E1220" s="38" t="s">
        <v>885</v>
      </c>
      <c r="F1220" s="193">
        <v>1942.37</v>
      </c>
      <c r="H1220" s="192">
        <v>41156</v>
      </c>
      <c r="I1220" s="38">
        <v>2292.8287999999998</v>
      </c>
      <c r="J1220" s="7"/>
    </row>
    <row r="1221" spans="5:10" ht="15">
      <c r="E1221" s="38" t="s">
        <v>886</v>
      </c>
      <c r="F1221" s="193">
        <v>1936.13</v>
      </c>
      <c r="H1221" s="192">
        <v>41155</v>
      </c>
      <c r="I1221" s="38">
        <v>2296.66174</v>
      </c>
      <c r="J1221" s="7"/>
    </row>
    <row r="1222" spans="5:10" ht="15">
      <c r="E1222" s="38" t="s">
        <v>887</v>
      </c>
      <c r="F1222" s="193">
        <v>1935.14</v>
      </c>
      <c r="H1222" s="192">
        <v>41154</v>
      </c>
      <c r="I1222" s="38">
        <v>2300.6772099999998</v>
      </c>
      <c r="J1222" s="7"/>
    </row>
    <row r="1223" spans="5:10" ht="15">
      <c r="E1223" s="192">
        <v>41644</v>
      </c>
      <c r="F1223" s="193">
        <v>1933.46</v>
      </c>
      <c r="H1223" s="192">
        <v>41153</v>
      </c>
      <c r="I1223" s="38">
        <v>2300.6772099999998</v>
      </c>
      <c r="J1223" s="7"/>
    </row>
    <row r="1224" spans="5:10" ht="15">
      <c r="E1224" s="192">
        <v>41675</v>
      </c>
      <c r="F1224" s="193">
        <v>1933.46</v>
      </c>
      <c r="H1224" s="192">
        <v>41152</v>
      </c>
      <c r="I1224" s="38">
        <v>2307.3452499999999</v>
      </c>
      <c r="J1224" s="7"/>
    </row>
    <row r="1225" spans="5:10" ht="15">
      <c r="E1225" s="192">
        <v>41703</v>
      </c>
      <c r="F1225" s="193">
        <v>1926.3</v>
      </c>
      <c r="H1225" s="192">
        <v>41151</v>
      </c>
      <c r="I1225" s="38">
        <v>2291.0583700000002</v>
      </c>
      <c r="J1225" s="7"/>
    </row>
    <row r="1226" spans="5:10" ht="15">
      <c r="E1226" s="192">
        <v>41734</v>
      </c>
      <c r="F1226" s="193">
        <v>1926.3</v>
      </c>
      <c r="H1226" s="192">
        <v>41150</v>
      </c>
      <c r="I1226" s="38">
        <v>2291.2672200000002</v>
      </c>
      <c r="J1226" s="7"/>
    </row>
    <row r="1227" spans="5:10" ht="15">
      <c r="E1227" s="192">
        <v>41764</v>
      </c>
      <c r="F1227" s="193">
        <v>1926.3</v>
      </c>
      <c r="H1227" s="192">
        <v>41149</v>
      </c>
      <c r="I1227" s="38">
        <v>2288.9125800000002</v>
      </c>
      <c r="J1227" s="7"/>
    </row>
    <row r="1228" spans="5:10" ht="15">
      <c r="E1228" s="192">
        <v>41795</v>
      </c>
      <c r="F1228" s="193">
        <v>1923.07</v>
      </c>
      <c r="H1228" s="192">
        <v>41148</v>
      </c>
      <c r="I1228" s="38">
        <v>2271.53197</v>
      </c>
      <c r="J1228" s="7"/>
    </row>
    <row r="1229" spans="5:10" ht="15">
      <c r="E1229" s="192">
        <v>41825</v>
      </c>
      <c r="F1229" s="193">
        <v>1918.2</v>
      </c>
      <c r="H1229" s="192">
        <v>41147</v>
      </c>
      <c r="I1229" s="38">
        <v>2271.6227100000001</v>
      </c>
      <c r="J1229" s="7"/>
    </row>
    <row r="1230" spans="5:10" ht="15">
      <c r="E1230" s="192">
        <v>41856</v>
      </c>
      <c r="F1230" s="193">
        <v>1912.97</v>
      </c>
      <c r="H1230" s="192">
        <v>41146</v>
      </c>
      <c r="I1230" s="38">
        <v>2271.6227100000001</v>
      </c>
      <c r="J1230" s="7"/>
    </row>
    <row r="1231" spans="5:10" ht="15">
      <c r="E1231" s="192">
        <v>41887</v>
      </c>
      <c r="F1231" s="193">
        <v>1902.15</v>
      </c>
      <c r="H1231" s="192">
        <v>41145</v>
      </c>
      <c r="I1231" s="38">
        <v>2263.48666</v>
      </c>
      <c r="J1231" s="7"/>
    </row>
    <row r="1232" spans="5:10" ht="15">
      <c r="E1232" s="192">
        <v>41917</v>
      </c>
      <c r="F1232" s="193">
        <v>1901.51</v>
      </c>
      <c r="H1232" s="192">
        <v>41144</v>
      </c>
      <c r="I1232" s="38">
        <v>2281.1469000000002</v>
      </c>
      <c r="J1232" s="7"/>
    </row>
    <row r="1233" spans="5:10" ht="15">
      <c r="E1233" s="192">
        <v>41948</v>
      </c>
      <c r="F1233" s="193">
        <v>1901.51</v>
      </c>
      <c r="H1233" s="192">
        <v>41143</v>
      </c>
      <c r="I1233" s="38">
        <v>2263.8486499999999</v>
      </c>
      <c r="J1233" s="7"/>
    </row>
    <row r="1234" spans="5:10" ht="15">
      <c r="E1234" s="192">
        <v>41978</v>
      </c>
      <c r="F1234" s="193">
        <v>1901.51</v>
      </c>
      <c r="H1234" s="192">
        <v>41142</v>
      </c>
      <c r="I1234" s="38">
        <v>2274.5923200000002</v>
      </c>
      <c r="J1234" s="7"/>
    </row>
    <row r="1235" spans="5:10" ht="15">
      <c r="E1235" s="38" t="s">
        <v>888</v>
      </c>
      <c r="F1235" s="193">
        <v>1904.85</v>
      </c>
      <c r="H1235" s="192">
        <v>41141</v>
      </c>
      <c r="I1235" s="38">
        <v>2249.2583199999999</v>
      </c>
      <c r="J1235" s="7"/>
    </row>
    <row r="1236" spans="5:10" ht="15">
      <c r="E1236" s="38" t="s">
        <v>889</v>
      </c>
      <c r="F1236" s="193">
        <v>1919.7</v>
      </c>
      <c r="H1236" s="192">
        <v>41140</v>
      </c>
      <c r="I1236" s="38">
        <v>2241.2389199999998</v>
      </c>
      <c r="J1236" s="7"/>
    </row>
    <row r="1237" spans="5:10" ht="15">
      <c r="E1237" s="38" t="s">
        <v>890</v>
      </c>
      <c r="F1237" s="193">
        <v>1925.31</v>
      </c>
      <c r="H1237" s="192">
        <v>41139</v>
      </c>
      <c r="I1237" s="38">
        <v>2241.2389199999998</v>
      </c>
      <c r="J1237" s="7"/>
    </row>
    <row r="1238" spans="5:10" ht="15">
      <c r="E1238" s="38" t="s">
        <v>891</v>
      </c>
      <c r="F1238" s="193">
        <v>1927.8</v>
      </c>
      <c r="H1238" s="192">
        <v>41138</v>
      </c>
      <c r="I1238" s="38">
        <v>2244.8419399999998</v>
      </c>
      <c r="J1238" s="7"/>
    </row>
    <row r="1239" spans="5:10" ht="15">
      <c r="E1239" s="38" t="s">
        <v>892</v>
      </c>
      <c r="F1239" s="193">
        <v>1925.41</v>
      </c>
      <c r="H1239" s="192">
        <v>41137</v>
      </c>
      <c r="I1239" s="38">
        <v>2246.5796300000002</v>
      </c>
      <c r="J1239" s="7"/>
    </row>
    <row r="1240" spans="5:10" ht="15">
      <c r="E1240" s="38" t="s">
        <v>893</v>
      </c>
      <c r="F1240" s="193">
        <v>1925.41</v>
      </c>
      <c r="H1240" s="192">
        <v>41136</v>
      </c>
      <c r="I1240" s="38">
        <v>2211.7548400000001</v>
      </c>
      <c r="J1240" s="7"/>
    </row>
    <row r="1241" spans="5:10" ht="15">
      <c r="E1241" s="38" t="s">
        <v>894</v>
      </c>
      <c r="F1241" s="193">
        <v>1925.41</v>
      </c>
      <c r="H1241" s="192">
        <v>41135</v>
      </c>
      <c r="I1241" s="38">
        <v>2209.0724500000001</v>
      </c>
      <c r="J1241" s="7"/>
    </row>
    <row r="1242" spans="5:10" ht="15">
      <c r="E1242" s="38" t="s">
        <v>895</v>
      </c>
      <c r="F1242" s="193">
        <v>1921.16</v>
      </c>
      <c r="H1242" s="192">
        <v>41134</v>
      </c>
      <c r="I1242" s="38">
        <v>2212.9070900000002</v>
      </c>
      <c r="J1242" s="7"/>
    </row>
    <row r="1243" spans="5:10" ht="15">
      <c r="E1243" s="38" t="s">
        <v>896</v>
      </c>
      <c r="F1243" s="193">
        <v>1920.41</v>
      </c>
      <c r="H1243" s="192">
        <v>41133</v>
      </c>
      <c r="I1243" s="38">
        <v>2206.1885499999999</v>
      </c>
      <c r="J1243" s="7"/>
    </row>
    <row r="1244" spans="5:10" ht="15">
      <c r="E1244" s="38" t="s">
        <v>897</v>
      </c>
      <c r="F1244" s="193">
        <v>1911.33</v>
      </c>
      <c r="H1244" s="192">
        <v>41132</v>
      </c>
      <c r="I1244" s="38">
        <v>2206.1885499999999</v>
      </c>
      <c r="J1244" s="7"/>
    </row>
    <row r="1245" spans="5:10" ht="15">
      <c r="E1245" s="38" t="s">
        <v>898</v>
      </c>
      <c r="F1245" s="193">
        <v>1905.8</v>
      </c>
      <c r="H1245" s="192">
        <v>41131</v>
      </c>
      <c r="I1245" s="38">
        <v>2201.8417100000001</v>
      </c>
      <c r="J1245" s="7"/>
    </row>
    <row r="1246" spans="5:10" ht="15">
      <c r="E1246" s="38" t="s">
        <v>899</v>
      </c>
      <c r="F1246" s="193">
        <v>1905.53</v>
      </c>
      <c r="H1246" s="192">
        <v>41130</v>
      </c>
      <c r="I1246" s="38">
        <v>2200.8861299999999</v>
      </c>
      <c r="J1246" s="7"/>
    </row>
    <row r="1247" spans="5:10" ht="15">
      <c r="E1247" s="38" t="s">
        <v>900</v>
      </c>
      <c r="F1247" s="193">
        <v>1905.53</v>
      </c>
      <c r="H1247" s="192">
        <v>41129</v>
      </c>
      <c r="I1247" s="38">
        <v>2206.0828499999998</v>
      </c>
      <c r="J1247" s="7"/>
    </row>
    <row r="1248" spans="5:10" ht="15">
      <c r="E1248" s="38" t="s">
        <v>901</v>
      </c>
      <c r="F1248" s="193">
        <v>1905.53</v>
      </c>
      <c r="H1248" s="192">
        <v>41128</v>
      </c>
      <c r="I1248" s="38">
        <v>2217.3301799999999</v>
      </c>
      <c r="J1248" s="7"/>
    </row>
    <row r="1249" spans="5:10" ht="15">
      <c r="E1249" s="38" t="s">
        <v>902</v>
      </c>
      <c r="F1249" s="193">
        <v>1905.53</v>
      </c>
      <c r="H1249" s="192">
        <v>41127</v>
      </c>
      <c r="I1249" s="38">
        <v>2217.0362799999998</v>
      </c>
      <c r="J1249" s="7"/>
    </row>
    <row r="1250" spans="5:10" ht="15">
      <c r="E1250" s="38" t="s">
        <v>903</v>
      </c>
      <c r="F1250" s="193">
        <v>1917.34</v>
      </c>
      <c r="H1250" s="192">
        <v>41126</v>
      </c>
      <c r="I1250" s="38">
        <v>2203.9980399999999</v>
      </c>
      <c r="J1250" s="7"/>
    </row>
    <row r="1251" spans="5:10" ht="15">
      <c r="E1251" s="38" t="s">
        <v>904</v>
      </c>
      <c r="F1251" s="193">
        <v>1910.8</v>
      </c>
      <c r="H1251" s="192">
        <v>41125</v>
      </c>
      <c r="I1251" s="38">
        <v>2203.9980399999999</v>
      </c>
      <c r="J1251" s="7"/>
    </row>
    <row r="1252" spans="5:10" ht="15">
      <c r="E1252" s="38" t="s">
        <v>905</v>
      </c>
      <c r="F1252" s="193">
        <v>1905.96</v>
      </c>
      <c r="H1252" s="192">
        <v>41124</v>
      </c>
      <c r="I1252" s="38">
        <v>2210.0569799999998</v>
      </c>
      <c r="J1252" s="7"/>
    </row>
    <row r="1253" spans="5:10" ht="15">
      <c r="E1253" s="38" t="s">
        <v>906</v>
      </c>
      <c r="F1253" s="193">
        <v>1900.64</v>
      </c>
      <c r="H1253" s="192">
        <v>41123</v>
      </c>
      <c r="I1253" s="38">
        <v>2173.5227799999998</v>
      </c>
      <c r="J1253" s="7"/>
    </row>
    <row r="1254" spans="5:10" ht="15">
      <c r="E1254" s="192">
        <v>41645</v>
      </c>
      <c r="F1254" s="193">
        <v>1900.64</v>
      </c>
      <c r="H1254" s="192">
        <v>41122</v>
      </c>
      <c r="I1254" s="38">
        <v>2202.0729799999999</v>
      </c>
      <c r="J1254" s="7"/>
    </row>
    <row r="1255" spans="5:10" ht="15">
      <c r="E1255" s="192">
        <v>41676</v>
      </c>
      <c r="F1255" s="193">
        <v>1900.64</v>
      </c>
      <c r="H1255" s="192">
        <v>41121</v>
      </c>
      <c r="I1255" s="38">
        <v>2203.2675800000002</v>
      </c>
      <c r="J1255" s="7"/>
    </row>
    <row r="1256" spans="5:10" ht="15">
      <c r="E1256" s="192">
        <v>41704</v>
      </c>
      <c r="F1256" s="193">
        <v>1900.64</v>
      </c>
      <c r="H1256" s="192">
        <v>41120</v>
      </c>
      <c r="I1256" s="38">
        <v>2192.7786599999999</v>
      </c>
      <c r="J1256" s="7"/>
    </row>
    <row r="1257" spans="5:10" ht="15">
      <c r="E1257" s="192">
        <v>41735</v>
      </c>
      <c r="F1257" s="193">
        <v>1899.74</v>
      </c>
      <c r="H1257" s="192">
        <v>41119</v>
      </c>
      <c r="I1257" s="38">
        <v>2215.61544</v>
      </c>
      <c r="J1257" s="7"/>
    </row>
    <row r="1258" spans="5:10" ht="15">
      <c r="E1258" s="192">
        <v>41765</v>
      </c>
      <c r="F1258" s="193">
        <v>1897.7</v>
      </c>
      <c r="H1258" s="192">
        <v>41118</v>
      </c>
      <c r="I1258" s="38">
        <v>2215.61544</v>
      </c>
      <c r="J1258" s="7"/>
    </row>
    <row r="1259" spans="5:10" ht="15">
      <c r="E1259" s="192">
        <v>41796</v>
      </c>
      <c r="F1259" s="193">
        <v>1892.08</v>
      </c>
      <c r="H1259" s="192">
        <v>41117</v>
      </c>
      <c r="I1259" s="38">
        <v>2213.26514</v>
      </c>
      <c r="J1259" s="7"/>
    </row>
    <row r="1260" spans="5:10" ht="15">
      <c r="E1260" s="192">
        <v>41826</v>
      </c>
      <c r="F1260" s="193">
        <v>1886.09</v>
      </c>
      <c r="H1260" s="192">
        <v>41116</v>
      </c>
      <c r="I1260" s="38">
        <v>2213.3604</v>
      </c>
      <c r="J1260" s="7"/>
    </row>
    <row r="1261" spans="5:10" ht="15">
      <c r="E1261" s="192">
        <v>41857</v>
      </c>
      <c r="F1261" s="193">
        <v>1886.09</v>
      </c>
      <c r="H1261" s="192">
        <v>41115</v>
      </c>
      <c r="I1261" s="38">
        <v>2178.9930300000001</v>
      </c>
      <c r="J1261" s="7"/>
    </row>
    <row r="1262" spans="5:10" ht="15">
      <c r="E1262" s="192">
        <v>41888</v>
      </c>
      <c r="F1262" s="193">
        <v>1886.09</v>
      </c>
      <c r="H1262" s="192">
        <v>41114</v>
      </c>
      <c r="I1262" s="38">
        <v>2163.6863199999998</v>
      </c>
      <c r="J1262" s="7"/>
    </row>
    <row r="1263" spans="5:10" ht="15">
      <c r="E1263" s="192">
        <v>41918</v>
      </c>
      <c r="F1263" s="193">
        <v>1883.76</v>
      </c>
      <c r="H1263" s="192">
        <v>41113</v>
      </c>
      <c r="I1263" s="38">
        <v>2151.73686</v>
      </c>
      <c r="J1263" s="7"/>
    </row>
    <row r="1264" spans="5:10" ht="15">
      <c r="E1264" s="192">
        <v>41949</v>
      </c>
      <c r="F1264" s="193">
        <v>1884.97</v>
      </c>
      <c r="H1264" s="192">
        <v>41112</v>
      </c>
      <c r="I1264" s="38">
        <v>2160.7046500000001</v>
      </c>
      <c r="J1264" s="7"/>
    </row>
    <row r="1265" spans="5:10" ht="15">
      <c r="E1265" s="192">
        <v>41979</v>
      </c>
      <c r="F1265" s="193">
        <v>1884.63</v>
      </c>
      <c r="H1265" s="192">
        <v>41111</v>
      </c>
      <c r="I1265" s="38">
        <v>2160.7046500000001</v>
      </c>
      <c r="J1265" s="7"/>
    </row>
    <row r="1266" spans="5:10" ht="15">
      <c r="E1266" s="38" t="s">
        <v>907</v>
      </c>
      <c r="F1266" s="193">
        <v>1877.18</v>
      </c>
      <c r="H1266" s="192">
        <v>41110</v>
      </c>
      <c r="I1266" s="38">
        <v>2160.7046500000001</v>
      </c>
      <c r="J1266" s="7"/>
    </row>
    <row r="1267" spans="5:10" ht="15">
      <c r="E1267" s="38" t="s">
        <v>908</v>
      </c>
      <c r="F1267" s="193">
        <v>1877.37</v>
      </c>
      <c r="H1267" s="192">
        <v>41109</v>
      </c>
      <c r="I1267" s="38">
        <v>2180.3491100000001</v>
      </c>
      <c r="J1267" s="7"/>
    </row>
    <row r="1268" spans="5:10" ht="15">
      <c r="E1268" s="38" t="s">
        <v>909</v>
      </c>
      <c r="F1268" s="193">
        <v>1877.37</v>
      </c>
      <c r="H1268" s="192">
        <v>41108</v>
      </c>
      <c r="I1268" s="38">
        <v>2181.8177599999999</v>
      </c>
      <c r="J1268" s="7"/>
    </row>
    <row r="1269" spans="5:10" ht="15">
      <c r="E1269" s="38" t="s">
        <v>910</v>
      </c>
      <c r="F1269" s="193">
        <v>1877.37</v>
      </c>
      <c r="H1269" s="192">
        <v>41107</v>
      </c>
      <c r="I1269" s="38">
        <v>2171.9843500000002</v>
      </c>
      <c r="J1269" s="7"/>
    </row>
    <row r="1270" spans="5:10" ht="15">
      <c r="E1270" s="38" t="s">
        <v>911</v>
      </c>
      <c r="F1270" s="193">
        <v>1886.62</v>
      </c>
      <c r="H1270" s="192">
        <v>41106</v>
      </c>
      <c r="I1270" s="38">
        <v>2178.9770400000002</v>
      </c>
      <c r="J1270" s="7"/>
    </row>
    <row r="1271" spans="5:10" ht="15">
      <c r="E1271" s="38" t="s">
        <v>912</v>
      </c>
      <c r="F1271" s="193">
        <v>1899.9</v>
      </c>
      <c r="H1271" s="192">
        <v>41105</v>
      </c>
      <c r="I1271" s="38">
        <v>2179.68912</v>
      </c>
      <c r="J1271" s="7"/>
    </row>
    <row r="1272" spans="5:10" ht="15">
      <c r="E1272" s="38" t="s">
        <v>913</v>
      </c>
      <c r="F1272" s="193">
        <v>1895.92</v>
      </c>
      <c r="H1272" s="192">
        <v>41104</v>
      </c>
      <c r="I1272" s="38">
        <v>2179.68912</v>
      </c>
      <c r="J1272" s="7"/>
    </row>
    <row r="1273" spans="5:10" ht="15">
      <c r="E1273" s="38" t="s">
        <v>914</v>
      </c>
      <c r="F1273" s="193">
        <v>1881.34</v>
      </c>
      <c r="H1273" s="192">
        <v>41103</v>
      </c>
      <c r="I1273" s="38">
        <v>2191.8229299999998</v>
      </c>
      <c r="J1273" s="7"/>
    </row>
    <row r="1274" spans="5:10" ht="15">
      <c r="E1274" s="38" t="s">
        <v>915</v>
      </c>
      <c r="F1274" s="193">
        <v>1884.56</v>
      </c>
      <c r="H1274" s="192">
        <v>41102</v>
      </c>
      <c r="I1274" s="38">
        <v>2178.15805</v>
      </c>
      <c r="J1274" s="7"/>
    </row>
    <row r="1275" spans="5:10" ht="15">
      <c r="E1275" s="38" t="s">
        <v>916</v>
      </c>
      <c r="F1275" s="193">
        <v>1884.56</v>
      </c>
      <c r="H1275" s="192">
        <v>41101</v>
      </c>
      <c r="I1275" s="38">
        <v>2186.60925</v>
      </c>
      <c r="J1275" s="7"/>
    </row>
    <row r="1276" spans="5:10" ht="15">
      <c r="E1276" s="38" t="s">
        <v>917</v>
      </c>
      <c r="F1276" s="193">
        <v>1884.56</v>
      </c>
      <c r="H1276" s="192">
        <v>41100</v>
      </c>
      <c r="I1276" s="38">
        <v>2194.0408900000002</v>
      </c>
      <c r="J1276" s="7"/>
    </row>
    <row r="1277" spans="5:10" ht="15">
      <c r="E1277" s="38" t="s">
        <v>918</v>
      </c>
      <c r="F1277" s="193">
        <v>1884.56</v>
      </c>
      <c r="H1277" s="192">
        <v>41099</v>
      </c>
      <c r="I1277" s="38">
        <v>2195.7682399999999</v>
      </c>
      <c r="J1277" s="7"/>
    </row>
    <row r="1278" spans="5:10" ht="15">
      <c r="E1278" s="38" t="s">
        <v>919</v>
      </c>
      <c r="F1278" s="193">
        <v>1886.85</v>
      </c>
      <c r="H1278" s="192">
        <v>41098</v>
      </c>
      <c r="I1278" s="38">
        <v>2197.10718</v>
      </c>
      <c r="J1278" s="7"/>
    </row>
    <row r="1279" spans="5:10" ht="15">
      <c r="E1279" s="38" t="s">
        <v>920</v>
      </c>
      <c r="F1279" s="193">
        <v>1880.37</v>
      </c>
      <c r="H1279" s="192">
        <v>41097</v>
      </c>
      <c r="I1279" s="38">
        <v>2197.10718</v>
      </c>
      <c r="J1279" s="7"/>
    </row>
    <row r="1280" spans="5:10" ht="15">
      <c r="E1280" s="38" t="s">
        <v>921</v>
      </c>
      <c r="F1280" s="193">
        <v>1886.01</v>
      </c>
      <c r="H1280" s="192">
        <v>41096</v>
      </c>
      <c r="I1280" s="38">
        <v>2183.7171600000001</v>
      </c>
      <c r="J1280" s="7"/>
    </row>
    <row r="1281" spans="5:10" ht="15">
      <c r="E1281" s="38" t="s">
        <v>922</v>
      </c>
      <c r="F1281" s="193">
        <v>1881.19</v>
      </c>
      <c r="H1281" s="192">
        <v>41095</v>
      </c>
      <c r="I1281" s="38">
        <v>2193.3312900000001</v>
      </c>
      <c r="J1281" s="7"/>
    </row>
    <row r="1282" spans="5:10" ht="15">
      <c r="E1282" s="38" t="s">
        <v>923</v>
      </c>
      <c r="F1282" s="193">
        <v>1881.19</v>
      </c>
      <c r="H1282" s="192">
        <v>41094</v>
      </c>
      <c r="I1282" s="38">
        <v>2216.1840299999999</v>
      </c>
      <c r="J1282" s="7"/>
    </row>
    <row r="1283" spans="5:10" ht="15">
      <c r="E1283" s="38" t="s">
        <v>924</v>
      </c>
      <c r="F1283" s="193">
        <v>1881.19</v>
      </c>
      <c r="H1283" s="192">
        <v>41093</v>
      </c>
      <c r="I1283" s="38">
        <v>2249.6667600000001</v>
      </c>
      <c r="J1283" s="7"/>
    </row>
    <row r="1284" spans="5:10" ht="15">
      <c r="E1284" s="192">
        <v>41646</v>
      </c>
      <c r="F1284" s="193">
        <v>1881.19</v>
      </c>
      <c r="H1284" s="192">
        <v>41092</v>
      </c>
      <c r="I1284" s="38">
        <v>2245.74064</v>
      </c>
      <c r="J1284" s="7"/>
    </row>
    <row r="1285" spans="5:10" ht="15">
      <c r="E1285" s="192">
        <v>41677</v>
      </c>
      <c r="F1285" s="193">
        <v>1865.42</v>
      </c>
      <c r="H1285" s="192">
        <v>41091</v>
      </c>
      <c r="I1285" s="38">
        <v>2264.7466300000001</v>
      </c>
      <c r="J1285" s="7"/>
    </row>
    <row r="1286" spans="5:10" ht="15">
      <c r="E1286" s="192">
        <v>41705</v>
      </c>
      <c r="F1286" s="193">
        <v>1856.73</v>
      </c>
      <c r="H1286" s="192">
        <v>41090</v>
      </c>
      <c r="I1286" s="38">
        <v>2264.7466300000001</v>
      </c>
      <c r="J1286" s="7"/>
    </row>
    <row r="1287" spans="5:10" ht="15">
      <c r="E1287" s="192">
        <v>41736</v>
      </c>
      <c r="F1287" s="193">
        <v>1848.91</v>
      </c>
      <c r="H1287" s="192">
        <v>41089</v>
      </c>
      <c r="I1287" s="38">
        <v>2291.3966799999998</v>
      </c>
      <c r="J1287" s="7"/>
    </row>
    <row r="1288" spans="5:10" ht="15">
      <c r="E1288" s="192">
        <v>41766</v>
      </c>
      <c r="F1288" s="193">
        <v>1848.91</v>
      </c>
      <c r="H1288" s="192">
        <v>41088</v>
      </c>
      <c r="I1288" s="38">
        <v>2232.0230799999999</v>
      </c>
      <c r="J1288" s="7"/>
    </row>
    <row r="1289" spans="5:10" ht="15">
      <c r="E1289" s="192">
        <v>41797</v>
      </c>
      <c r="F1289" s="193">
        <v>1848.91</v>
      </c>
      <c r="H1289" s="192">
        <v>41087</v>
      </c>
      <c r="I1289" s="38">
        <v>2248.6628999999998</v>
      </c>
      <c r="J1289" s="7"/>
    </row>
    <row r="1290" spans="5:10" ht="15">
      <c r="E1290" s="192">
        <v>41827</v>
      </c>
      <c r="F1290" s="193">
        <v>1848.91</v>
      </c>
      <c r="H1290" s="192">
        <v>41086</v>
      </c>
      <c r="I1290" s="38">
        <v>2248.9827300000002</v>
      </c>
      <c r="J1290" s="7"/>
    </row>
    <row r="1291" spans="5:10" ht="15">
      <c r="E1291" s="192">
        <v>41858</v>
      </c>
      <c r="F1291" s="193">
        <v>1849.28</v>
      </c>
      <c r="H1291" s="192">
        <v>41085</v>
      </c>
      <c r="I1291" s="38">
        <v>2230.7625600000001</v>
      </c>
      <c r="J1291" s="7"/>
    </row>
    <row r="1292" spans="5:10" ht="15">
      <c r="E1292" s="192">
        <v>41889</v>
      </c>
      <c r="F1292" s="193">
        <v>1854.24</v>
      </c>
      <c r="H1292" s="192">
        <v>41084</v>
      </c>
      <c r="I1292" s="38">
        <v>2240.6830199999999</v>
      </c>
      <c r="J1292" s="7"/>
    </row>
    <row r="1293" spans="5:10" ht="15">
      <c r="E1293" s="192">
        <v>41919</v>
      </c>
      <c r="F1293" s="193">
        <v>1859.94</v>
      </c>
      <c r="H1293" s="192">
        <v>41083</v>
      </c>
      <c r="I1293" s="38">
        <v>2240.6830199999999</v>
      </c>
      <c r="J1293" s="7"/>
    </row>
    <row r="1294" spans="5:10" ht="15">
      <c r="E1294" s="192">
        <v>41950</v>
      </c>
      <c r="F1294" s="193">
        <v>1858.47</v>
      </c>
      <c r="H1294" s="192">
        <v>41082</v>
      </c>
      <c r="I1294" s="38">
        <v>2226.2922600000002</v>
      </c>
      <c r="J1294" s="7"/>
    </row>
    <row r="1295" spans="5:10" ht="15">
      <c r="E1295" s="192">
        <v>41980</v>
      </c>
      <c r="F1295" s="193">
        <v>1852.57</v>
      </c>
      <c r="H1295" s="192">
        <v>41081</v>
      </c>
      <c r="I1295" s="38">
        <v>2231.7410300000001</v>
      </c>
      <c r="J1295" s="7"/>
    </row>
    <row r="1296" spans="5:10" ht="15">
      <c r="E1296" s="38" t="s">
        <v>925</v>
      </c>
      <c r="F1296" s="193">
        <v>1852.57</v>
      </c>
      <c r="H1296" s="192">
        <v>41080</v>
      </c>
      <c r="I1296" s="38">
        <v>2252.3818999999999</v>
      </c>
      <c r="J1296" s="7"/>
    </row>
    <row r="1297" spans="5:10" ht="15">
      <c r="E1297" s="38" t="s">
        <v>926</v>
      </c>
      <c r="F1297" s="193">
        <v>1852.57</v>
      </c>
      <c r="H1297" s="192">
        <v>41079</v>
      </c>
      <c r="I1297" s="38">
        <v>2264.2891100000002</v>
      </c>
      <c r="J1297" s="7"/>
    </row>
    <row r="1298" spans="5:10" ht="15">
      <c r="E1298" s="38" t="s">
        <v>927</v>
      </c>
      <c r="F1298" s="193">
        <v>1857.93</v>
      </c>
      <c r="H1298" s="192">
        <v>41078</v>
      </c>
      <c r="I1298" s="38">
        <v>2246.9628699999998</v>
      </c>
      <c r="J1298" s="7"/>
    </row>
    <row r="1299" spans="5:10" ht="15">
      <c r="E1299" s="38" t="s">
        <v>928</v>
      </c>
      <c r="F1299" s="193">
        <v>1867.88</v>
      </c>
      <c r="H1299" s="192">
        <v>41077</v>
      </c>
      <c r="I1299" s="38">
        <v>2255.09013</v>
      </c>
      <c r="J1299" s="7"/>
    </row>
    <row r="1300" spans="5:10" ht="15">
      <c r="E1300" s="38" t="s">
        <v>929</v>
      </c>
      <c r="F1300" s="193">
        <v>1868.41</v>
      </c>
      <c r="H1300" s="192">
        <v>41076</v>
      </c>
      <c r="I1300" s="38">
        <v>2255.09013</v>
      </c>
      <c r="J1300" s="7"/>
    </row>
    <row r="1301" spans="5:10" ht="15">
      <c r="E1301" s="38" t="s">
        <v>930</v>
      </c>
      <c r="F1301" s="193">
        <v>1872.27</v>
      </c>
      <c r="H1301" s="192">
        <v>41075</v>
      </c>
      <c r="I1301" s="38">
        <v>2256.8828800000001</v>
      </c>
      <c r="J1301" s="7"/>
    </row>
    <row r="1302" spans="5:10" ht="15">
      <c r="E1302" s="38" t="s">
        <v>931</v>
      </c>
      <c r="F1302" s="193">
        <v>1871.87</v>
      </c>
      <c r="H1302" s="192">
        <v>41074</v>
      </c>
      <c r="I1302" s="38">
        <v>2246.52279</v>
      </c>
      <c r="J1302" s="7"/>
    </row>
    <row r="1303" spans="5:10" ht="15">
      <c r="E1303" s="38" t="s">
        <v>932</v>
      </c>
      <c r="F1303" s="193">
        <v>1871.87</v>
      </c>
      <c r="H1303" s="192">
        <v>41073</v>
      </c>
      <c r="I1303" s="38">
        <v>2233.7333800000001</v>
      </c>
      <c r="J1303" s="7"/>
    </row>
    <row r="1304" spans="5:10" ht="15">
      <c r="E1304" s="38" t="s">
        <v>933</v>
      </c>
      <c r="F1304" s="193">
        <v>1871.87</v>
      </c>
      <c r="H1304" s="192">
        <v>41072</v>
      </c>
      <c r="I1304" s="38">
        <v>2212.6870800000002</v>
      </c>
      <c r="J1304" s="7"/>
    </row>
    <row r="1305" spans="5:10" ht="15">
      <c r="E1305" s="38" t="s">
        <v>934</v>
      </c>
      <c r="F1305" s="193">
        <v>1861.28</v>
      </c>
      <c r="H1305" s="192">
        <v>41071</v>
      </c>
      <c r="I1305" s="38">
        <v>2222.27889</v>
      </c>
      <c r="J1305" s="7"/>
    </row>
    <row r="1306" spans="5:10" ht="15">
      <c r="E1306" s="38" t="s">
        <v>935</v>
      </c>
      <c r="F1306" s="193">
        <v>1848.98</v>
      </c>
      <c r="H1306" s="192">
        <v>41070</v>
      </c>
      <c r="I1306" s="38">
        <v>2214.4633399999998</v>
      </c>
      <c r="J1306" s="7"/>
    </row>
    <row r="1307" spans="5:10" ht="15">
      <c r="E1307" s="38" t="s">
        <v>936</v>
      </c>
      <c r="F1307" s="193">
        <v>1847.85</v>
      </c>
      <c r="H1307" s="192">
        <v>41069</v>
      </c>
      <c r="I1307" s="38">
        <v>2214.4633399999998</v>
      </c>
      <c r="J1307" s="7"/>
    </row>
    <row r="1308" spans="5:10" ht="15">
      <c r="E1308" s="38" t="s">
        <v>937</v>
      </c>
      <c r="F1308" s="193">
        <v>1846.12</v>
      </c>
      <c r="H1308" s="192">
        <v>41068</v>
      </c>
      <c r="I1308" s="38">
        <v>2202.8067000000001</v>
      </c>
      <c r="J1308" s="7"/>
    </row>
    <row r="1309" spans="5:10" ht="15">
      <c r="E1309" s="38" t="s">
        <v>938</v>
      </c>
      <c r="F1309" s="193">
        <v>1848.56</v>
      </c>
      <c r="H1309" s="192">
        <v>41067</v>
      </c>
      <c r="I1309" s="38">
        <v>2239.8447099999998</v>
      </c>
      <c r="J1309" s="7"/>
    </row>
    <row r="1310" spans="5:10" ht="15">
      <c r="E1310" s="38" t="s">
        <v>939</v>
      </c>
      <c r="F1310" s="193">
        <v>1848.56</v>
      </c>
      <c r="H1310" s="192">
        <v>41066</v>
      </c>
      <c r="I1310" s="38">
        <v>2248.20273</v>
      </c>
      <c r="J1310" s="7"/>
    </row>
    <row r="1311" spans="5:10" ht="15">
      <c r="E1311" s="38" t="s">
        <v>940</v>
      </c>
      <c r="F1311" s="193">
        <v>1848.56</v>
      </c>
      <c r="H1311" s="192">
        <v>41065</v>
      </c>
      <c r="I1311" s="38">
        <v>2262.88906</v>
      </c>
      <c r="J1311" s="7"/>
    </row>
    <row r="1312" spans="5:10" ht="15">
      <c r="E1312" s="38" t="s">
        <v>941</v>
      </c>
      <c r="F1312" s="193">
        <v>1850.61</v>
      </c>
      <c r="H1312" s="192">
        <v>41064</v>
      </c>
      <c r="I1312" s="38">
        <v>2292.65362</v>
      </c>
      <c r="J1312" s="7"/>
    </row>
    <row r="1313" spans="5:10" ht="15">
      <c r="E1313" s="38" t="s">
        <v>942</v>
      </c>
      <c r="F1313" s="193">
        <v>1853.3</v>
      </c>
      <c r="H1313" s="192">
        <v>41063</v>
      </c>
      <c r="I1313" s="38">
        <v>2268.2519699999998</v>
      </c>
      <c r="J1313" s="7"/>
    </row>
    <row r="1314" spans="5:10" ht="15">
      <c r="E1314" s="38" t="s">
        <v>943</v>
      </c>
      <c r="F1314" s="193">
        <v>1872.43</v>
      </c>
      <c r="H1314" s="192">
        <v>41062</v>
      </c>
      <c r="I1314" s="38">
        <v>2268.2519699999998</v>
      </c>
      <c r="J1314" s="7"/>
    </row>
    <row r="1315" spans="5:10" ht="15">
      <c r="E1315" s="192">
        <v>41647</v>
      </c>
      <c r="F1315" s="193">
        <v>1878.75</v>
      </c>
      <c r="H1315" s="192">
        <v>41061</v>
      </c>
      <c r="I1315" s="38">
        <v>2267.1269400000001</v>
      </c>
      <c r="J1315" s="7"/>
    </row>
    <row r="1316" spans="5:10" ht="15">
      <c r="E1316" s="192">
        <v>41678</v>
      </c>
      <c r="F1316" s="193">
        <v>1873.65</v>
      </c>
      <c r="H1316" s="192">
        <v>41060</v>
      </c>
      <c r="I1316" s="38">
        <v>2260.0203999999999</v>
      </c>
      <c r="J1316" s="7"/>
    </row>
    <row r="1317" spans="5:10" ht="15">
      <c r="E1317" s="192">
        <v>41706</v>
      </c>
      <c r="F1317" s="193">
        <v>1873.65</v>
      </c>
      <c r="H1317" s="192">
        <v>41059</v>
      </c>
      <c r="I1317" s="38">
        <v>2253.9726900000001</v>
      </c>
      <c r="J1317" s="7"/>
    </row>
    <row r="1318" spans="5:10" ht="15">
      <c r="E1318" s="192">
        <v>41737</v>
      </c>
      <c r="F1318" s="193">
        <v>1873.65</v>
      </c>
      <c r="H1318" s="192">
        <v>41058</v>
      </c>
      <c r="I1318" s="38">
        <v>2307.4889800000001</v>
      </c>
      <c r="J1318" s="7"/>
    </row>
    <row r="1319" spans="5:10" ht="15">
      <c r="E1319" s="192">
        <v>41767</v>
      </c>
      <c r="F1319" s="193">
        <v>1878.68</v>
      </c>
      <c r="H1319" s="192">
        <v>41057</v>
      </c>
      <c r="I1319" s="38">
        <v>2307.8571200000001</v>
      </c>
      <c r="J1319" s="7"/>
    </row>
    <row r="1320" spans="5:10" ht="15">
      <c r="E1320" s="192">
        <v>41798</v>
      </c>
      <c r="F1320" s="193">
        <v>1892.35</v>
      </c>
      <c r="H1320" s="192">
        <v>41056</v>
      </c>
      <c r="I1320" s="38">
        <v>2303.0713300000002</v>
      </c>
      <c r="J1320" s="7"/>
    </row>
    <row r="1321" spans="5:10" ht="15">
      <c r="E1321" s="192">
        <v>41828</v>
      </c>
      <c r="F1321" s="193">
        <v>1888.51</v>
      </c>
      <c r="H1321" s="192">
        <v>41055</v>
      </c>
      <c r="I1321" s="38">
        <v>2303.0713300000002</v>
      </c>
      <c r="J1321" s="7"/>
    </row>
    <row r="1322" spans="5:10" ht="15">
      <c r="E1322" s="192">
        <v>41859</v>
      </c>
      <c r="F1322" s="193">
        <v>1888.51</v>
      </c>
      <c r="H1322" s="192">
        <v>41054</v>
      </c>
      <c r="I1322" s="38">
        <v>2297.7662399999999</v>
      </c>
      <c r="J1322" s="7"/>
    </row>
    <row r="1323" spans="5:10" ht="15">
      <c r="E1323" s="192">
        <v>41890</v>
      </c>
      <c r="F1323" s="193">
        <v>1891.59</v>
      </c>
      <c r="H1323" s="192">
        <v>41053</v>
      </c>
      <c r="I1323" s="38">
        <v>2321.6851499999998</v>
      </c>
      <c r="J1323" s="7"/>
    </row>
    <row r="1324" spans="5:10" ht="15">
      <c r="E1324" s="192">
        <v>41920</v>
      </c>
      <c r="F1324" s="193">
        <v>1891.59</v>
      </c>
      <c r="H1324" s="192">
        <v>41052</v>
      </c>
      <c r="I1324" s="38">
        <v>2296.1489999999999</v>
      </c>
      <c r="J1324" s="7"/>
    </row>
    <row r="1325" spans="5:10" ht="15">
      <c r="E1325" s="192">
        <v>41951</v>
      </c>
      <c r="F1325" s="193">
        <v>1891.59</v>
      </c>
      <c r="H1325" s="192">
        <v>41051</v>
      </c>
      <c r="I1325" s="38">
        <v>2314.88807</v>
      </c>
      <c r="J1325" s="7"/>
    </row>
    <row r="1326" spans="5:10" ht="15">
      <c r="E1326" s="192">
        <v>41981</v>
      </c>
      <c r="F1326" s="193">
        <v>1881.62</v>
      </c>
      <c r="H1326" s="192">
        <v>41050</v>
      </c>
      <c r="I1326" s="38">
        <v>2316.70253</v>
      </c>
      <c r="J1326" s="7"/>
    </row>
    <row r="1327" spans="5:10" ht="15">
      <c r="E1327" s="38" t="s">
        <v>944</v>
      </c>
      <c r="F1327" s="193">
        <v>1877.4</v>
      </c>
      <c r="H1327" s="192">
        <v>41049</v>
      </c>
      <c r="I1327" s="38">
        <v>2308.35601</v>
      </c>
      <c r="J1327" s="7"/>
    </row>
    <row r="1328" spans="5:10" ht="15">
      <c r="E1328" s="38" t="s">
        <v>945</v>
      </c>
      <c r="F1328" s="193">
        <v>1883.33</v>
      </c>
      <c r="H1328" s="192">
        <v>41048</v>
      </c>
      <c r="I1328" s="38">
        <v>2308.35601</v>
      </c>
      <c r="J1328" s="7"/>
    </row>
    <row r="1329" spans="5:10" ht="15">
      <c r="E1329" s="38" t="s">
        <v>946</v>
      </c>
      <c r="F1329" s="193">
        <v>1877.77</v>
      </c>
      <c r="H1329" s="192">
        <v>41047</v>
      </c>
      <c r="I1329" s="38">
        <v>2296.21922</v>
      </c>
      <c r="J1329" s="7"/>
    </row>
    <row r="1330" spans="5:10" ht="15">
      <c r="E1330" s="38" t="s">
        <v>947</v>
      </c>
      <c r="F1330" s="193">
        <v>1884.81</v>
      </c>
      <c r="H1330" s="192">
        <v>41046</v>
      </c>
      <c r="I1330" s="38">
        <v>2279.3195900000001</v>
      </c>
      <c r="J1330" s="7"/>
    </row>
    <row r="1331" spans="5:10" ht="15">
      <c r="E1331" s="38" t="s">
        <v>948</v>
      </c>
      <c r="F1331" s="193">
        <v>1884.81</v>
      </c>
      <c r="H1331" s="192">
        <v>41045</v>
      </c>
      <c r="I1331" s="38">
        <v>2265.8212199999998</v>
      </c>
      <c r="J1331" s="7"/>
    </row>
    <row r="1332" spans="5:10" ht="15">
      <c r="E1332" s="38" t="s">
        <v>949</v>
      </c>
      <c r="F1332" s="193">
        <v>1884.81</v>
      </c>
      <c r="H1332" s="192">
        <v>41044</v>
      </c>
      <c r="I1332" s="38">
        <v>2263.2190000000001</v>
      </c>
      <c r="J1332" s="7"/>
    </row>
    <row r="1333" spans="5:10" ht="15">
      <c r="E1333" s="38" t="s">
        <v>950</v>
      </c>
      <c r="F1333" s="193">
        <v>1884.81</v>
      </c>
      <c r="H1333" s="192">
        <v>41043</v>
      </c>
      <c r="I1333" s="38">
        <v>2265.50902</v>
      </c>
      <c r="J1333" s="7"/>
    </row>
    <row r="1334" spans="5:10" ht="15">
      <c r="E1334" s="38" t="s">
        <v>951</v>
      </c>
      <c r="F1334" s="193">
        <v>1894.27</v>
      </c>
      <c r="H1334" s="192">
        <v>41042</v>
      </c>
      <c r="I1334" s="38">
        <v>2284.2147399999999</v>
      </c>
      <c r="J1334" s="7"/>
    </row>
    <row r="1335" spans="5:10" ht="15">
      <c r="E1335" s="38" t="s">
        <v>952</v>
      </c>
      <c r="F1335" s="193">
        <v>1912.43</v>
      </c>
      <c r="H1335" s="192">
        <v>41041</v>
      </c>
      <c r="I1335" s="38">
        <v>2284.2147399999999</v>
      </c>
      <c r="J1335" s="7"/>
    </row>
    <row r="1336" spans="5:10" ht="15">
      <c r="E1336" s="38" t="s">
        <v>953</v>
      </c>
      <c r="F1336" s="193">
        <v>1919.84</v>
      </c>
      <c r="H1336" s="192">
        <v>41040</v>
      </c>
      <c r="I1336" s="38">
        <v>2284.616</v>
      </c>
      <c r="J1336" s="7"/>
    </row>
    <row r="1337" spans="5:10" ht="15">
      <c r="E1337" s="38" t="s">
        <v>954</v>
      </c>
      <c r="F1337" s="193">
        <v>1924.4</v>
      </c>
      <c r="H1337" s="192">
        <v>41039</v>
      </c>
      <c r="I1337" s="38">
        <v>2301.6441599999998</v>
      </c>
      <c r="J1337" s="7"/>
    </row>
    <row r="1338" spans="5:10" ht="15">
      <c r="E1338" s="38" t="s">
        <v>955</v>
      </c>
      <c r="F1338" s="193">
        <v>1924.4</v>
      </c>
      <c r="H1338" s="192">
        <v>41038</v>
      </c>
      <c r="I1338" s="38">
        <v>2276.7198899999999</v>
      </c>
      <c r="J1338" s="7"/>
    </row>
    <row r="1339" spans="5:10" ht="15">
      <c r="E1339" s="38" t="s">
        <v>956</v>
      </c>
      <c r="F1339" s="193">
        <v>1924.4</v>
      </c>
      <c r="H1339" s="192">
        <v>41037</v>
      </c>
      <c r="I1339" s="38">
        <v>2285.9764399999999</v>
      </c>
      <c r="J1339" s="7"/>
    </row>
    <row r="1340" spans="5:10" ht="15">
      <c r="E1340" s="38" t="s">
        <v>957</v>
      </c>
      <c r="F1340" s="193">
        <v>1932.39</v>
      </c>
      <c r="H1340" s="192">
        <v>41036</v>
      </c>
      <c r="I1340" s="38">
        <v>2293.0224800000001</v>
      </c>
      <c r="J1340" s="7"/>
    </row>
    <row r="1341" spans="5:10" ht="15">
      <c r="E1341" s="38" t="s">
        <v>958</v>
      </c>
      <c r="F1341" s="193">
        <v>1928.67</v>
      </c>
      <c r="H1341" s="192">
        <v>41035</v>
      </c>
      <c r="I1341" s="38">
        <v>2304.44454</v>
      </c>
      <c r="J1341" s="7"/>
    </row>
    <row r="1342" spans="5:10" ht="15">
      <c r="E1342" s="38" t="s">
        <v>959</v>
      </c>
      <c r="F1342" s="193">
        <v>1926.92</v>
      </c>
      <c r="H1342" s="192">
        <v>41034</v>
      </c>
      <c r="I1342" s="38">
        <v>2304.44454</v>
      </c>
      <c r="J1342" s="7"/>
    </row>
    <row r="1343" spans="5:10" ht="15">
      <c r="E1343" s="38" t="s">
        <v>960</v>
      </c>
      <c r="F1343" s="193">
        <v>1935.04</v>
      </c>
      <c r="H1343" s="192">
        <v>41033</v>
      </c>
      <c r="I1343" s="38">
        <v>2301.3627499999998</v>
      </c>
      <c r="J1343" s="7"/>
    </row>
    <row r="1344" spans="5:10" ht="15">
      <c r="E1344" s="38" t="s">
        <v>961</v>
      </c>
      <c r="F1344" s="193">
        <v>1918.62</v>
      </c>
      <c r="H1344" s="192">
        <v>41032</v>
      </c>
      <c r="I1344" s="38">
        <v>2314.9978299999998</v>
      </c>
      <c r="J1344" s="7"/>
    </row>
    <row r="1345" spans="5:10" ht="15">
      <c r="E1345" s="38" t="s">
        <v>962</v>
      </c>
      <c r="F1345" s="193">
        <v>1918.62</v>
      </c>
      <c r="H1345" s="192">
        <v>41031</v>
      </c>
      <c r="I1345" s="38">
        <v>2320.0128</v>
      </c>
      <c r="J1345" s="7"/>
    </row>
    <row r="1346" spans="5:10" ht="15">
      <c r="E1346" s="192">
        <v>41648</v>
      </c>
      <c r="F1346" s="193">
        <v>1918.62</v>
      </c>
      <c r="H1346" s="192">
        <v>41030</v>
      </c>
      <c r="I1346" s="38">
        <v>2332.89</v>
      </c>
      <c r="J1346" s="7"/>
    </row>
    <row r="1347" spans="5:10" ht="15">
      <c r="E1347" s="192">
        <v>41679</v>
      </c>
      <c r="F1347" s="193">
        <v>1918.62</v>
      </c>
      <c r="H1347" s="192">
        <v>41029</v>
      </c>
      <c r="I1347" s="38">
        <v>2331.0362599999999</v>
      </c>
      <c r="J1347" s="7"/>
    </row>
    <row r="1348" spans="5:10" ht="15">
      <c r="E1348" s="192">
        <v>41707</v>
      </c>
      <c r="F1348" s="193">
        <v>1931.49</v>
      </c>
      <c r="H1348" s="192">
        <v>41028</v>
      </c>
      <c r="I1348" s="38">
        <v>2335.26314</v>
      </c>
      <c r="J1348" s="7"/>
    </row>
    <row r="1349" spans="5:10" ht="15">
      <c r="E1349" s="192">
        <v>41738</v>
      </c>
      <c r="F1349" s="193">
        <v>1924.67</v>
      </c>
      <c r="H1349" s="192">
        <v>41027</v>
      </c>
      <c r="I1349" s="38">
        <v>2335.26314</v>
      </c>
      <c r="J1349" s="7"/>
    </row>
    <row r="1350" spans="5:10" ht="15">
      <c r="E1350" s="192">
        <v>41768</v>
      </c>
      <c r="F1350" s="193">
        <v>1931.45</v>
      </c>
      <c r="H1350" s="192">
        <v>41026</v>
      </c>
      <c r="I1350" s="38">
        <v>2339.81115</v>
      </c>
      <c r="J1350" s="7"/>
    </row>
    <row r="1351" spans="5:10" ht="15">
      <c r="E1351" s="192">
        <v>41799</v>
      </c>
      <c r="F1351" s="193">
        <v>1935.25</v>
      </c>
      <c r="H1351" s="192">
        <v>41025</v>
      </c>
      <c r="I1351" s="38">
        <v>2333.4853600000001</v>
      </c>
      <c r="J1351" s="7"/>
    </row>
    <row r="1352" spans="5:10" ht="15">
      <c r="E1352" s="192">
        <v>41829</v>
      </c>
      <c r="F1352" s="193">
        <v>1935.25</v>
      </c>
      <c r="H1352" s="192">
        <v>41024</v>
      </c>
      <c r="I1352" s="38">
        <v>2330.8125399999999</v>
      </c>
      <c r="J1352" s="7"/>
    </row>
    <row r="1353" spans="5:10" ht="15">
      <c r="E1353" s="192">
        <v>41860</v>
      </c>
      <c r="F1353" s="193">
        <v>1935.25</v>
      </c>
      <c r="H1353" s="192">
        <v>41023</v>
      </c>
      <c r="I1353" s="38">
        <v>2342.79313</v>
      </c>
      <c r="J1353" s="7"/>
    </row>
    <row r="1354" spans="5:10" ht="15">
      <c r="E1354" s="192">
        <v>41891</v>
      </c>
      <c r="F1354" s="193">
        <v>1942.03</v>
      </c>
      <c r="H1354" s="192">
        <v>41022</v>
      </c>
      <c r="I1354" s="38">
        <v>2324.5195699999999</v>
      </c>
      <c r="J1354" s="7"/>
    </row>
    <row r="1355" spans="5:10" ht="15">
      <c r="E1355" s="192">
        <v>41921</v>
      </c>
      <c r="F1355" s="193">
        <v>1962.84</v>
      </c>
      <c r="H1355" s="192">
        <v>41021</v>
      </c>
      <c r="I1355" s="38">
        <v>2339.3085000000001</v>
      </c>
      <c r="J1355" s="7"/>
    </row>
    <row r="1356" spans="5:10" ht="15">
      <c r="E1356" s="192">
        <v>41952</v>
      </c>
      <c r="F1356" s="193">
        <v>1975.82</v>
      </c>
      <c r="H1356" s="192">
        <v>41020</v>
      </c>
      <c r="I1356" s="38">
        <v>2339.3085000000001</v>
      </c>
      <c r="J1356" s="7"/>
    </row>
    <row r="1357" spans="5:10" ht="15">
      <c r="E1357" s="192">
        <v>41982</v>
      </c>
      <c r="F1357" s="193">
        <v>1979.97</v>
      </c>
      <c r="H1357" s="192">
        <v>41019</v>
      </c>
      <c r="I1357" s="38">
        <v>2345.8200499999998</v>
      </c>
      <c r="J1357" s="7"/>
    </row>
    <row r="1358" spans="5:10" ht="15">
      <c r="E1358" s="38" t="s">
        <v>963</v>
      </c>
      <c r="F1358" s="193">
        <v>1994.97</v>
      </c>
      <c r="H1358" s="192">
        <v>41018</v>
      </c>
      <c r="I1358" s="38">
        <v>2331.8442</v>
      </c>
      <c r="J1358" s="7"/>
    </row>
    <row r="1359" spans="5:10" ht="15">
      <c r="E1359" s="38" t="s">
        <v>964</v>
      </c>
      <c r="F1359" s="193">
        <v>1994.97</v>
      </c>
      <c r="H1359" s="192">
        <v>41017</v>
      </c>
      <c r="I1359" s="38">
        <v>2321.4621099999999</v>
      </c>
      <c r="J1359" s="7"/>
    </row>
    <row r="1360" spans="5:10" ht="15">
      <c r="E1360" s="38" t="s">
        <v>965</v>
      </c>
      <c r="F1360" s="193">
        <v>1994.97</v>
      </c>
      <c r="H1360" s="192">
        <v>41016</v>
      </c>
      <c r="I1360" s="38">
        <v>2333.4079499999998</v>
      </c>
      <c r="J1360" s="7"/>
    </row>
    <row r="1361" spans="5:10" ht="15">
      <c r="E1361" s="38" t="s">
        <v>966</v>
      </c>
      <c r="F1361" s="193">
        <v>1987.71</v>
      </c>
      <c r="H1361" s="192">
        <v>41015</v>
      </c>
      <c r="I1361" s="38">
        <v>2321.27414</v>
      </c>
      <c r="J1361" s="7"/>
    </row>
    <row r="1362" spans="5:10" ht="15">
      <c r="E1362" s="38" t="s">
        <v>967</v>
      </c>
      <c r="F1362" s="193">
        <v>1978.08</v>
      </c>
      <c r="H1362" s="192">
        <v>41014</v>
      </c>
      <c r="I1362" s="38">
        <v>2325.0061000000001</v>
      </c>
      <c r="J1362" s="7"/>
    </row>
    <row r="1363" spans="5:10" ht="15">
      <c r="E1363" s="38" t="s">
        <v>968</v>
      </c>
      <c r="F1363" s="193">
        <v>1975.47</v>
      </c>
      <c r="H1363" s="192">
        <v>41013</v>
      </c>
      <c r="I1363" s="38">
        <v>2325.0061000000001</v>
      </c>
      <c r="J1363" s="7"/>
    </row>
    <row r="1364" spans="5:10" ht="15">
      <c r="E1364" s="38" t="s">
        <v>969</v>
      </c>
      <c r="F1364" s="193">
        <v>1975.42</v>
      </c>
      <c r="H1364" s="192">
        <v>41012</v>
      </c>
      <c r="I1364" s="38">
        <v>2327.17787</v>
      </c>
      <c r="J1364" s="7"/>
    </row>
    <row r="1365" spans="5:10" ht="15">
      <c r="E1365" s="38" t="s">
        <v>970</v>
      </c>
      <c r="F1365" s="193">
        <v>1966.89</v>
      </c>
      <c r="H1365" s="192">
        <v>41011</v>
      </c>
      <c r="I1365" s="38">
        <v>2355.1526699999999</v>
      </c>
      <c r="J1365" s="7"/>
    </row>
    <row r="1366" spans="5:10" ht="15">
      <c r="E1366" s="38" t="s">
        <v>971</v>
      </c>
      <c r="F1366" s="193">
        <v>1966.89</v>
      </c>
      <c r="H1366" s="192">
        <v>41010</v>
      </c>
      <c r="I1366" s="38">
        <v>2352.8992699999999</v>
      </c>
      <c r="J1366" s="7"/>
    </row>
    <row r="1367" spans="5:10" ht="15">
      <c r="E1367" s="38" t="s">
        <v>972</v>
      </c>
      <c r="F1367" s="193">
        <v>1966.89</v>
      </c>
      <c r="H1367" s="192">
        <v>41009</v>
      </c>
      <c r="I1367" s="38">
        <v>2328.1590999999999</v>
      </c>
      <c r="J1367" s="7"/>
    </row>
    <row r="1368" spans="5:10" ht="15">
      <c r="E1368" s="38" t="s">
        <v>973</v>
      </c>
      <c r="F1368" s="193">
        <v>1992.68</v>
      </c>
      <c r="H1368" s="192">
        <v>41008</v>
      </c>
      <c r="I1368" s="38">
        <v>2316.8506900000002</v>
      </c>
      <c r="J1368" s="7"/>
    </row>
    <row r="1369" spans="5:10" ht="15">
      <c r="E1369" s="38" t="s">
        <v>974</v>
      </c>
      <c r="F1369" s="193">
        <v>1997.91</v>
      </c>
      <c r="H1369" s="192">
        <v>41007</v>
      </c>
      <c r="I1369" s="38">
        <v>2315.5212499999998</v>
      </c>
      <c r="J1369" s="7"/>
    </row>
    <row r="1370" spans="5:10" ht="15">
      <c r="E1370" s="38" t="s">
        <v>975</v>
      </c>
      <c r="F1370" s="193">
        <v>2007.48</v>
      </c>
      <c r="H1370" s="192">
        <v>41006</v>
      </c>
      <c r="I1370" s="38">
        <v>2315.5212499999998</v>
      </c>
      <c r="J1370" s="7"/>
    </row>
    <row r="1371" spans="5:10" ht="15">
      <c r="E1371" s="38" t="s">
        <v>976</v>
      </c>
      <c r="F1371" s="193">
        <v>2019.76</v>
      </c>
      <c r="H1371" s="192">
        <v>41005</v>
      </c>
      <c r="I1371" s="38">
        <v>2315.5212499999998</v>
      </c>
      <c r="J1371" s="7"/>
    </row>
    <row r="1372" spans="5:10" ht="15">
      <c r="E1372" s="38" t="s">
        <v>977</v>
      </c>
      <c r="F1372" s="193">
        <v>2023.89</v>
      </c>
      <c r="H1372" s="192">
        <v>41004</v>
      </c>
      <c r="I1372" s="38">
        <v>2315.5212499999998</v>
      </c>
      <c r="J1372" s="7"/>
    </row>
    <row r="1373" spans="5:10" ht="15">
      <c r="E1373" s="38" t="s">
        <v>978</v>
      </c>
      <c r="F1373" s="193">
        <v>2023.89</v>
      </c>
      <c r="H1373" s="192">
        <v>41003</v>
      </c>
      <c r="I1373" s="38">
        <v>2318.9641200000001</v>
      </c>
      <c r="J1373" s="7"/>
    </row>
    <row r="1374" spans="5:10" ht="15">
      <c r="E1374" s="38" t="s">
        <v>979</v>
      </c>
      <c r="F1374" s="193">
        <v>2023.89</v>
      </c>
      <c r="H1374" s="192">
        <v>41002</v>
      </c>
      <c r="I1374" s="38">
        <v>2373.1815099999999</v>
      </c>
      <c r="J1374" s="7"/>
    </row>
    <row r="1375" spans="5:10" ht="15">
      <c r="E1375" s="38" t="s">
        <v>980</v>
      </c>
      <c r="F1375" s="193">
        <v>2028.48</v>
      </c>
      <c r="H1375" s="192">
        <v>41001</v>
      </c>
      <c r="I1375" s="38">
        <v>2383.63231</v>
      </c>
      <c r="J1375" s="7"/>
    </row>
    <row r="1376" spans="5:10" ht="15">
      <c r="E1376" s="192">
        <v>41649</v>
      </c>
      <c r="F1376" s="193">
        <v>2022</v>
      </c>
      <c r="H1376" s="192">
        <v>41000</v>
      </c>
      <c r="I1376" s="38">
        <v>2386.49962</v>
      </c>
      <c r="J1376" s="7"/>
    </row>
    <row r="1377" spans="5:10" ht="15">
      <c r="E1377" s="192">
        <v>41680</v>
      </c>
      <c r="F1377" s="193">
        <v>2025.75</v>
      </c>
      <c r="H1377" s="192">
        <v>40999</v>
      </c>
      <c r="I1377" s="38">
        <v>2386.49962</v>
      </c>
      <c r="J1377" s="7"/>
    </row>
    <row r="1378" spans="5:10" ht="15">
      <c r="E1378" s="192">
        <v>41708</v>
      </c>
      <c r="F1378" s="193">
        <v>2021.49</v>
      </c>
      <c r="H1378" s="192">
        <v>40998</v>
      </c>
      <c r="I1378" s="38">
        <v>2376.6317199999999</v>
      </c>
      <c r="J1378" s="7"/>
    </row>
    <row r="1379" spans="5:10" ht="15">
      <c r="E1379" s="192">
        <v>41739</v>
      </c>
      <c r="F1379" s="193">
        <v>2026.2</v>
      </c>
      <c r="H1379" s="192">
        <v>40997</v>
      </c>
      <c r="I1379" s="38">
        <v>2351.6886199999999</v>
      </c>
      <c r="J1379" s="7"/>
    </row>
    <row r="1380" spans="5:10" ht="15">
      <c r="E1380" s="192">
        <v>41769</v>
      </c>
      <c r="F1380" s="193">
        <v>2026.2</v>
      </c>
      <c r="H1380" s="192">
        <v>40996</v>
      </c>
      <c r="I1380" s="38">
        <v>2342.6695300000001</v>
      </c>
      <c r="J1380" s="7"/>
    </row>
    <row r="1381" spans="5:10" ht="15">
      <c r="E1381" s="192">
        <v>41800</v>
      </c>
      <c r="F1381" s="193">
        <v>2026.2</v>
      </c>
      <c r="H1381" s="192">
        <v>40995</v>
      </c>
      <c r="I1381" s="38">
        <v>2344.1124799999998</v>
      </c>
      <c r="J1381" s="7"/>
    </row>
    <row r="1382" spans="5:10" ht="15">
      <c r="E1382" s="192">
        <v>41830</v>
      </c>
      <c r="F1382" s="193">
        <v>2028.03</v>
      </c>
      <c r="H1382" s="192">
        <v>40994</v>
      </c>
      <c r="I1382" s="38">
        <v>2345.6025399999999</v>
      </c>
      <c r="J1382" s="7"/>
    </row>
    <row r="1383" spans="5:10" ht="15">
      <c r="E1383" s="192">
        <v>41861</v>
      </c>
      <c r="F1383" s="193">
        <v>2026.9</v>
      </c>
      <c r="H1383" s="192">
        <v>40993</v>
      </c>
      <c r="I1383" s="38">
        <v>2334.5134699999999</v>
      </c>
      <c r="J1383" s="7"/>
    </row>
    <row r="1384" spans="5:10" ht="15">
      <c r="E1384" s="192">
        <v>41892</v>
      </c>
      <c r="F1384" s="193">
        <v>2040.31</v>
      </c>
      <c r="H1384" s="192">
        <v>40992</v>
      </c>
      <c r="I1384" s="38">
        <v>2334.5134699999999</v>
      </c>
      <c r="J1384" s="7"/>
    </row>
    <row r="1385" spans="5:10" ht="15">
      <c r="E1385" s="192">
        <v>41922</v>
      </c>
      <c r="F1385" s="193">
        <v>2041.71</v>
      </c>
      <c r="H1385" s="192">
        <v>40991</v>
      </c>
      <c r="I1385" s="38">
        <v>2336.76818</v>
      </c>
      <c r="J1385" s="7"/>
    </row>
    <row r="1386" spans="5:10" ht="15">
      <c r="E1386" s="192">
        <v>41953</v>
      </c>
      <c r="F1386" s="193">
        <v>2052.96</v>
      </c>
      <c r="H1386" s="192">
        <v>40990</v>
      </c>
      <c r="I1386" s="38">
        <v>2319.6326800000002</v>
      </c>
      <c r="J1386" s="7"/>
    </row>
    <row r="1387" spans="5:10" ht="15">
      <c r="E1387" s="192">
        <v>41983</v>
      </c>
      <c r="F1387" s="193">
        <v>2052.96</v>
      </c>
      <c r="H1387" s="192">
        <v>40989</v>
      </c>
      <c r="I1387" s="38">
        <v>2321.1498200000001</v>
      </c>
      <c r="J1387" s="7"/>
    </row>
    <row r="1388" spans="5:10" ht="15">
      <c r="E1388" s="38" t="s">
        <v>981</v>
      </c>
      <c r="F1388" s="193">
        <v>2052.96</v>
      </c>
      <c r="H1388" s="192">
        <v>40988</v>
      </c>
      <c r="I1388" s="38">
        <v>2324.6662799999999</v>
      </c>
      <c r="J1388" s="7"/>
    </row>
    <row r="1389" spans="5:10" ht="15">
      <c r="E1389" s="38" t="s">
        <v>982</v>
      </c>
      <c r="F1389" s="193">
        <v>2052.96</v>
      </c>
      <c r="H1389" s="192">
        <v>40987</v>
      </c>
      <c r="I1389" s="38">
        <v>2328.4468000000002</v>
      </c>
      <c r="J1389" s="7"/>
    </row>
    <row r="1390" spans="5:10" ht="15">
      <c r="E1390" s="38" t="s">
        <v>983</v>
      </c>
      <c r="F1390" s="193">
        <v>2049.66</v>
      </c>
      <c r="H1390" s="192">
        <v>40986</v>
      </c>
      <c r="I1390" s="38">
        <v>2315.9623000000001</v>
      </c>
      <c r="J1390" s="7"/>
    </row>
    <row r="1391" spans="5:10" ht="15">
      <c r="E1391" s="38" t="s">
        <v>984</v>
      </c>
      <c r="F1391" s="193">
        <v>2057.6999999999998</v>
      </c>
      <c r="H1391" s="192">
        <v>40985</v>
      </c>
      <c r="I1391" s="38">
        <v>2315.9623000000001</v>
      </c>
      <c r="J1391" s="7"/>
    </row>
    <row r="1392" spans="5:10" ht="15">
      <c r="E1392" s="38" t="s">
        <v>985</v>
      </c>
      <c r="F1392" s="193">
        <v>2074.4</v>
      </c>
      <c r="H1392" s="192">
        <v>40984</v>
      </c>
      <c r="I1392" s="38">
        <v>2319.4394400000001</v>
      </c>
      <c r="J1392" s="7"/>
    </row>
    <row r="1393" spans="5:10" ht="15">
      <c r="E1393" s="38" t="s">
        <v>986</v>
      </c>
      <c r="F1393" s="193">
        <v>2064.4299999999998</v>
      </c>
      <c r="H1393" s="192">
        <v>40983</v>
      </c>
      <c r="I1393" s="38">
        <v>2301.7673300000001</v>
      </c>
      <c r="J1393" s="7"/>
    </row>
    <row r="1394" spans="5:10" ht="15">
      <c r="E1394" s="38" t="s">
        <v>987</v>
      </c>
      <c r="F1394" s="193">
        <v>2064.4299999999998</v>
      </c>
      <c r="H1394" s="192">
        <v>40982</v>
      </c>
      <c r="I1394" s="38">
        <v>2293.5790000000002</v>
      </c>
      <c r="J1394" s="7"/>
    </row>
    <row r="1395" spans="5:10" ht="15">
      <c r="E1395" s="38" t="s">
        <v>988</v>
      </c>
      <c r="F1395" s="193">
        <v>2064.4299999999998</v>
      </c>
      <c r="H1395" s="192">
        <v>40981</v>
      </c>
      <c r="I1395" s="38">
        <v>2315.1804900000002</v>
      </c>
      <c r="J1395" s="7"/>
    </row>
    <row r="1396" spans="5:10" ht="15">
      <c r="E1396" s="38" t="s">
        <v>989</v>
      </c>
      <c r="F1396" s="193">
        <v>2065.8200000000002</v>
      </c>
      <c r="H1396" s="192">
        <v>40980</v>
      </c>
      <c r="I1396" s="38">
        <v>2315.3731200000002</v>
      </c>
      <c r="J1396" s="7"/>
    </row>
    <row r="1397" spans="5:10" ht="15">
      <c r="E1397" s="38" t="s">
        <v>990</v>
      </c>
      <c r="F1397" s="193">
        <v>2048.44</v>
      </c>
      <c r="H1397" s="192">
        <v>40979</v>
      </c>
      <c r="I1397" s="38">
        <v>2311.7608599999999</v>
      </c>
      <c r="J1397" s="7"/>
    </row>
    <row r="1398" spans="5:10" ht="15">
      <c r="E1398" s="38" t="s">
        <v>991</v>
      </c>
      <c r="F1398" s="193">
        <v>2049.9</v>
      </c>
      <c r="H1398" s="192">
        <v>40978</v>
      </c>
      <c r="I1398" s="38">
        <v>2311.7608599999999</v>
      </c>
      <c r="J1398" s="7"/>
    </row>
    <row r="1399" spans="5:10" ht="15">
      <c r="E1399" s="38" t="s">
        <v>992</v>
      </c>
      <c r="F1399" s="193">
        <v>2053.39</v>
      </c>
      <c r="H1399" s="192">
        <v>40977</v>
      </c>
      <c r="I1399" s="38">
        <v>2315.67047</v>
      </c>
      <c r="J1399" s="7"/>
    </row>
    <row r="1400" spans="5:10" ht="15">
      <c r="E1400" s="38" t="s">
        <v>993</v>
      </c>
      <c r="F1400" s="193">
        <v>2065.38</v>
      </c>
      <c r="H1400" s="192">
        <v>40976</v>
      </c>
      <c r="I1400" s="38">
        <v>2354.4709200000002</v>
      </c>
      <c r="J1400" s="7"/>
    </row>
    <row r="1401" spans="5:10" ht="15">
      <c r="E1401" s="38" t="s">
        <v>994</v>
      </c>
      <c r="F1401" s="193">
        <v>2065.38</v>
      </c>
      <c r="H1401" s="192">
        <v>40975</v>
      </c>
      <c r="I1401" s="38">
        <v>2334.55681</v>
      </c>
      <c r="J1401" s="7"/>
    </row>
    <row r="1402" spans="5:10" ht="15">
      <c r="E1402" s="38" t="s">
        <v>995</v>
      </c>
      <c r="F1402" s="193">
        <v>2065.38</v>
      </c>
      <c r="H1402" s="192">
        <v>40974</v>
      </c>
      <c r="I1402" s="38">
        <v>2326.7290499999999</v>
      </c>
      <c r="J1402" s="7"/>
    </row>
    <row r="1403" spans="5:10" ht="15">
      <c r="E1403" s="38" t="s">
        <v>996</v>
      </c>
      <c r="F1403" s="193">
        <v>2069.7199999999998</v>
      </c>
      <c r="H1403" s="192">
        <v>40973</v>
      </c>
      <c r="I1403" s="38">
        <v>2349.6817900000001</v>
      </c>
      <c r="J1403" s="7"/>
    </row>
    <row r="1404" spans="5:10" ht="15">
      <c r="E1404" s="38" t="s">
        <v>997</v>
      </c>
      <c r="F1404" s="193">
        <v>2055.4299999999998</v>
      </c>
      <c r="H1404" s="192">
        <v>40972</v>
      </c>
      <c r="I1404" s="38">
        <v>2344.7986500000002</v>
      </c>
      <c r="J1404" s="7"/>
    </row>
    <row r="1405" spans="5:10" ht="15">
      <c r="E1405" s="38" t="s">
        <v>998</v>
      </c>
      <c r="F1405" s="193">
        <v>2044.55</v>
      </c>
      <c r="H1405" s="192">
        <v>40971</v>
      </c>
      <c r="I1405" s="38">
        <v>2344.7986500000002</v>
      </c>
      <c r="J1405" s="7"/>
    </row>
    <row r="1406" spans="5:10" ht="15">
      <c r="E1406" s="38" t="s">
        <v>999</v>
      </c>
      <c r="F1406" s="193">
        <v>2050.52</v>
      </c>
      <c r="H1406" s="192">
        <v>40970</v>
      </c>
      <c r="I1406" s="38">
        <v>2338.2093500000001</v>
      </c>
      <c r="J1406" s="7"/>
    </row>
    <row r="1407" spans="5:10" ht="15">
      <c r="E1407" s="192">
        <v>41650</v>
      </c>
      <c r="F1407" s="193">
        <v>2061.92</v>
      </c>
      <c r="H1407" s="192">
        <v>40969</v>
      </c>
      <c r="I1407" s="38">
        <v>2355.5644200000002</v>
      </c>
      <c r="J1407" s="7"/>
    </row>
    <row r="1408" spans="5:10" ht="15">
      <c r="E1408" s="192">
        <v>41681</v>
      </c>
      <c r="F1408" s="193">
        <v>2061.92</v>
      </c>
      <c r="H1408" s="192">
        <v>40968</v>
      </c>
      <c r="I1408" s="38">
        <v>2364.8261900000002</v>
      </c>
      <c r="J1408" s="7"/>
    </row>
    <row r="1409" spans="5:10" ht="15">
      <c r="E1409" s="192">
        <v>41709</v>
      </c>
      <c r="F1409" s="193">
        <v>2061.92</v>
      </c>
      <c r="H1409" s="192">
        <v>40967</v>
      </c>
      <c r="I1409" s="38">
        <v>2385.7183799999998</v>
      </c>
      <c r="J1409" s="7"/>
    </row>
    <row r="1410" spans="5:10" ht="15">
      <c r="E1410" s="192">
        <v>41740</v>
      </c>
      <c r="F1410" s="193">
        <v>2061.92</v>
      </c>
      <c r="H1410" s="192">
        <v>40966</v>
      </c>
      <c r="I1410" s="38">
        <v>2374.1565900000001</v>
      </c>
      <c r="J1410" s="7"/>
    </row>
    <row r="1411" spans="5:10" ht="15">
      <c r="E1411" s="192">
        <v>41770</v>
      </c>
      <c r="F1411" s="193">
        <v>2076.9899999999998</v>
      </c>
      <c r="H1411" s="192">
        <v>40965</v>
      </c>
      <c r="I1411" s="38">
        <v>2386.2090499999999</v>
      </c>
      <c r="J1411" s="7"/>
    </row>
    <row r="1412" spans="5:10" ht="15">
      <c r="E1412" s="192">
        <v>41801</v>
      </c>
      <c r="F1412" s="193">
        <v>2081.2399999999998</v>
      </c>
      <c r="H1412" s="192">
        <v>40964</v>
      </c>
      <c r="I1412" s="38">
        <v>2386.2090499999999</v>
      </c>
      <c r="J1412" s="7"/>
    </row>
    <row r="1413" spans="5:10" ht="15">
      <c r="E1413" s="192">
        <v>41831</v>
      </c>
      <c r="F1413" s="193">
        <v>2086.86</v>
      </c>
      <c r="H1413" s="192">
        <v>40963</v>
      </c>
      <c r="I1413" s="38">
        <v>2391.1768900000002</v>
      </c>
      <c r="J1413" s="7"/>
    </row>
    <row r="1414" spans="5:10" ht="15">
      <c r="E1414" s="192">
        <v>41862</v>
      </c>
      <c r="F1414" s="193">
        <v>2103.25</v>
      </c>
      <c r="H1414" s="192">
        <v>40962</v>
      </c>
      <c r="I1414" s="38">
        <v>2371.9823000000001</v>
      </c>
      <c r="J1414" s="7"/>
    </row>
    <row r="1415" spans="5:10" ht="15">
      <c r="E1415" s="192">
        <v>41893</v>
      </c>
      <c r="F1415" s="193">
        <v>2103.25</v>
      </c>
      <c r="H1415" s="192">
        <v>40961</v>
      </c>
      <c r="I1415" s="38">
        <v>2353.7069200000001</v>
      </c>
      <c r="J1415" s="7"/>
    </row>
    <row r="1416" spans="5:10" ht="15">
      <c r="E1416" s="192">
        <v>41923</v>
      </c>
      <c r="F1416" s="193">
        <v>2103.25</v>
      </c>
      <c r="H1416" s="192">
        <v>40960</v>
      </c>
      <c r="I1416" s="38">
        <v>2360.82897</v>
      </c>
      <c r="J1416" s="7"/>
    </row>
    <row r="1417" spans="5:10" ht="15">
      <c r="E1417" s="192">
        <v>41954</v>
      </c>
      <c r="F1417" s="193">
        <v>2103.12</v>
      </c>
      <c r="H1417" s="192">
        <v>40959</v>
      </c>
      <c r="I1417" s="38">
        <v>2361.2739299999998</v>
      </c>
      <c r="J1417" s="7"/>
    </row>
    <row r="1418" spans="5:10" ht="15">
      <c r="E1418" s="192">
        <v>41984</v>
      </c>
      <c r="F1418" s="193">
        <v>2103.12</v>
      </c>
      <c r="H1418" s="192">
        <v>40958</v>
      </c>
      <c r="I1418" s="38">
        <v>2342.7638999999999</v>
      </c>
      <c r="J1418" s="7"/>
    </row>
    <row r="1419" spans="5:10" ht="15">
      <c r="E1419" s="38" t="s">
        <v>1000</v>
      </c>
      <c r="F1419" s="193">
        <v>2115.59</v>
      </c>
      <c r="H1419" s="192">
        <v>40957</v>
      </c>
      <c r="I1419" s="38">
        <v>2342.7638999999999</v>
      </c>
      <c r="J1419" s="7"/>
    </row>
    <row r="1420" spans="5:10" ht="15">
      <c r="E1420" s="38" t="s">
        <v>1001</v>
      </c>
      <c r="F1420" s="193">
        <v>2133.0300000000002</v>
      </c>
      <c r="H1420" s="192">
        <v>40956</v>
      </c>
      <c r="I1420" s="38">
        <v>2360.0205999999998</v>
      </c>
      <c r="J1420" s="7"/>
    </row>
    <row r="1421" spans="5:10" ht="15">
      <c r="E1421" s="38" t="s">
        <v>1002</v>
      </c>
      <c r="F1421" s="193">
        <v>2160.4699999999998</v>
      </c>
      <c r="H1421" s="192">
        <v>40955</v>
      </c>
      <c r="I1421" s="38">
        <v>2336.2004200000001</v>
      </c>
      <c r="J1421" s="7"/>
    </row>
    <row r="1422" spans="5:10" ht="15">
      <c r="E1422" s="38" t="s">
        <v>1003</v>
      </c>
      <c r="F1422" s="193">
        <v>2160.4699999999998</v>
      </c>
      <c r="H1422" s="192">
        <v>40954</v>
      </c>
      <c r="I1422" s="38">
        <v>2332.59458</v>
      </c>
      <c r="J1422" s="7"/>
    </row>
    <row r="1423" spans="5:10" ht="15">
      <c r="E1423" s="38" t="s">
        <v>1004</v>
      </c>
      <c r="F1423" s="193">
        <v>2160.4699999999998</v>
      </c>
      <c r="H1423" s="192">
        <v>40953</v>
      </c>
      <c r="I1423" s="38">
        <v>2334.8493699999999</v>
      </c>
      <c r="J1423" s="7"/>
    </row>
    <row r="1424" spans="5:10" ht="15">
      <c r="E1424" s="38" t="s">
        <v>1005</v>
      </c>
      <c r="F1424" s="193">
        <v>2160.4699999999998</v>
      </c>
      <c r="H1424" s="192">
        <v>40952</v>
      </c>
      <c r="I1424" s="38">
        <v>2359.9250200000001</v>
      </c>
      <c r="J1424" s="7"/>
    </row>
    <row r="1425" spans="5:10" ht="15">
      <c r="E1425" s="38" t="s">
        <v>1006</v>
      </c>
      <c r="F1425" s="193">
        <v>2158.58</v>
      </c>
      <c r="H1425" s="192">
        <v>40951</v>
      </c>
      <c r="I1425" s="38">
        <v>2355.0146500000001</v>
      </c>
      <c r="J1425" s="7"/>
    </row>
    <row r="1426" spans="5:10" ht="15">
      <c r="E1426" s="38" t="s">
        <v>1007</v>
      </c>
      <c r="F1426" s="193">
        <v>2156.73</v>
      </c>
      <c r="H1426" s="192">
        <v>40950</v>
      </c>
      <c r="I1426" s="38">
        <v>2355.0146500000001</v>
      </c>
      <c r="J1426" s="7"/>
    </row>
    <row r="1427" spans="5:10" ht="15">
      <c r="E1427" s="38" t="s">
        <v>1008</v>
      </c>
      <c r="F1427" s="193">
        <v>2156.9299999999998</v>
      </c>
      <c r="H1427" s="192">
        <v>40949</v>
      </c>
      <c r="I1427" s="38">
        <v>2340.9947400000001</v>
      </c>
      <c r="J1427" s="7"/>
    </row>
    <row r="1428" spans="5:10" ht="15">
      <c r="E1428" s="38" t="s">
        <v>1009</v>
      </c>
      <c r="F1428" s="193">
        <v>2142.02</v>
      </c>
      <c r="H1428" s="192">
        <v>40948</v>
      </c>
      <c r="I1428" s="38">
        <v>2366.6485600000001</v>
      </c>
      <c r="J1428" s="7"/>
    </row>
    <row r="1429" spans="5:10" ht="15">
      <c r="E1429" s="38" t="s">
        <v>1010</v>
      </c>
      <c r="F1429" s="193">
        <v>2142.02</v>
      </c>
      <c r="H1429" s="192">
        <v>40947</v>
      </c>
      <c r="I1429" s="38">
        <v>2363.6388400000001</v>
      </c>
      <c r="J1429" s="7"/>
    </row>
    <row r="1430" spans="5:10" ht="15">
      <c r="E1430" s="38" t="s">
        <v>1011</v>
      </c>
      <c r="F1430" s="193">
        <v>2142.02</v>
      </c>
      <c r="H1430" s="192">
        <v>40946</v>
      </c>
      <c r="I1430" s="38">
        <v>2367.61663</v>
      </c>
      <c r="J1430" s="7"/>
    </row>
    <row r="1431" spans="5:10" ht="15">
      <c r="E1431" s="38" t="s">
        <v>1012</v>
      </c>
      <c r="F1431" s="193">
        <v>2158.12</v>
      </c>
      <c r="H1431" s="192">
        <v>40945</v>
      </c>
      <c r="I1431" s="38">
        <v>2334.12221</v>
      </c>
      <c r="J1431" s="7"/>
    </row>
    <row r="1432" spans="5:10" ht="15">
      <c r="E1432" s="38" t="s">
        <v>1013</v>
      </c>
      <c r="F1432" s="193">
        <v>2162.15</v>
      </c>
      <c r="H1432" s="192">
        <v>40944</v>
      </c>
      <c r="I1432" s="38">
        <v>2341.9751900000001</v>
      </c>
      <c r="J1432" s="7"/>
    </row>
    <row r="1433" spans="5:10" ht="15">
      <c r="E1433" s="38" t="s">
        <v>1014</v>
      </c>
      <c r="F1433" s="193">
        <v>2165.15</v>
      </c>
      <c r="H1433" s="192">
        <v>40943</v>
      </c>
      <c r="I1433" s="38">
        <v>2341.9751900000001</v>
      </c>
      <c r="J1433" s="7"/>
    </row>
    <row r="1434" spans="5:10" ht="15">
      <c r="E1434" s="38" t="s">
        <v>1015</v>
      </c>
      <c r="F1434" s="193">
        <v>2165.15</v>
      </c>
      <c r="H1434" s="192">
        <v>40942</v>
      </c>
      <c r="I1434" s="38">
        <v>2356.1207100000001</v>
      </c>
      <c r="J1434" s="7"/>
    </row>
    <row r="1435" spans="5:10" ht="15">
      <c r="E1435" s="38" t="s">
        <v>1016</v>
      </c>
      <c r="F1435" s="193">
        <v>2206.19</v>
      </c>
      <c r="H1435" s="192">
        <v>40941</v>
      </c>
      <c r="I1435" s="38">
        <v>2367.9041000000002</v>
      </c>
      <c r="J1435" s="7"/>
    </row>
    <row r="1436" spans="5:10" ht="15">
      <c r="E1436" s="38" t="s">
        <v>1017</v>
      </c>
      <c r="F1436" s="193">
        <v>2206.19</v>
      </c>
      <c r="H1436" s="192">
        <v>40940</v>
      </c>
      <c r="I1436" s="38">
        <v>2383.5324000000001</v>
      </c>
      <c r="J1436" s="7"/>
    </row>
    <row r="1437" spans="5:10" ht="15">
      <c r="E1437" s="192">
        <v>41651</v>
      </c>
      <c r="F1437" s="193">
        <v>2206.19</v>
      </c>
      <c r="H1437" s="192">
        <v>40939</v>
      </c>
      <c r="I1437" s="38">
        <v>2376.0304700000002</v>
      </c>
      <c r="J1437" s="7"/>
    </row>
    <row r="1438" spans="5:10" ht="15">
      <c r="E1438" s="192">
        <v>41682</v>
      </c>
      <c r="F1438" s="193">
        <v>2252.36</v>
      </c>
      <c r="H1438" s="192">
        <v>40938</v>
      </c>
      <c r="I1438" s="38">
        <v>2374.35527</v>
      </c>
      <c r="J1438" s="7"/>
    </row>
    <row r="1439" spans="5:10" ht="15">
      <c r="E1439" s="192">
        <v>41710</v>
      </c>
      <c r="F1439" s="193">
        <v>2293.4699999999998</v>
      </c>
      <c r="H1439" s="192">
        <v>40937</v>
      </c>
      <c r="I1439" s="38">
        <v>2377.6142599999998</v>
      </c>
      <c r="J1439" s="7"/>
    </row>
    <row r="1440" spans="5:10" ht="15">
      <c r="E1440" s="192">
        <v>41741</v>
      </c>
      <c r="F1440" s="193">
        <v>2286.0300000000002</v>
      </c>
      <c r="H1440" s="192">
        <v>40936</v>
      </c>
      <c r="I1440" s="38">
        <v>2377.6142599999998</v>
      </c>
      <c r="J1440" s="7"/>
    </row>
    <row r="1441" spans="5:10" ht="15">
      <c r="E1441" s="192">
        <v>41771</v>
      </c>
      <c r="F1441" s="193">
        <v>2284.2399999999998</v>
      </c>
      <c r="H1441" s="192">
        <v>40935</v>
      </c>
      <c r="I1441" s="38">
        <v>2366.2288199999998</v>
      </c>
      <c r="J1441" s="7"/>
    </row>
    <row r="1442" spans="5:10" ht="15">
      <c r="E1442" s="192">
        <v>41802</v>
      </c>
      <c r="F1442" s="193">
        <v>2304.12</v>
      </c>
      <c r="H1442" s="192">
        <v>40934</v>
      </c>
      <c r="I1442" s="38">
        <v>2387.58763</v>
      </c>
      <c r="J1442" s="7"/>
    </row>
    <row r="1443" spans="5:10" ht="15">
      <c r="E1443" s="192">
        <v>41832</v>
      </c>
      <c r="F1443" s="193">
        <v>2304.12</v>
      </c>
      <c r="H1443" s="192">
        <v>40933</v>
      </c>
      <c r="I1443" s="38">
        <v>2354.14536</v>
      </c>
      <c r="J1443" s="7"/>
    </row>
    <row r="1444" spans="5:10" ht="15">
      <c r="E1444" s="192">
        <v>41863</v>
      </c>
      <c r="F1444" s="193">
        <v>2304.12</v>
      </c>
      <c r="H1444" s="192">
        <v>40932</v>
      </c>
      <c r="I1444" s="38">
        <v>2351.4824800000001</v>
      </c>
      <c r="J1444" s="7"/>
    </row>
    <row r="1445" spans="5:10" ht="15">
      <c r="E1445" s="192">
        <v>41894</v>
      </c>
      <c r="F1445" s="193">
        <v>2304.12</v>
      </c>
      <c r="H1445" s="192">
        <v>40931</v>
      </c>
      <c r="I1445" s="38">
        <v>2385.9701300000002</v>
      </c>
      <c r="J1445" s="7"/>
    </row>
    <row r="1446" spans="5:10" ht="15">
      <c r="E1446" s="192">
        <v>41924</v>
      </c>
      <c r="F1446" s="193">
        <v>2350.0100000000002</v>
      </c>
      <c r="H1446" s="192">
        <v>40930</v>
      </c>
      <c r="I1446" s="38">
        <v>2362.6535600000002</v>
      </c>
      <c r="J1446" s="7"/>
    </row>
    <row r="1447" spans="5:10" ht="15">
      <c r="E1447" s="192">
        <v>41955</v>
      </c>
      <c r="F1447" s="193">
        <v>2381.96</v>
      </c>
      <c r="H1447" s="192">
        <v>40929</v>
      </c>
      <c r="I1447" s="38">
        <v>2362.6535600000002</v>
      </c>
      <c r="J1447" s="7"/>
    </row>
    <row r="1448" spans="5:10" ht="15">
      <c r="E1448" s="192">
        <v>41985</v>
      </c>
      <c r="F1448" s="193">
        <v>2423.56</v>
      </c>
      <c r="H1448" s="192">
        <v>40928</v>
      </c>
      <c r="I1448" s="38">
        <v>2353.7520300000001</v>
      </c>
      <c r="J1448" s="7"/>
    </row>
    <row r="1449" spans="5:10" ht="15">
      <c r="E1449" s="38" t="s">
        <v>1018</v>
      </c>
      <c r="F1449" s="193">
        <v>2405.31</v>
      </c>
      <c r="H1449" s="192">
        <v>40927</v>
      </c>
      <c r="I1449" s="38">
        <v>2355.76917</v>
      </c>
      <c r="J1449" s="7"/>
    </row>
    <row r="1450" spans="5:10" ht="15">
      <c r="E1450" s="38" t="s">
        <v>1019</v>
      </c>
      <c r="F1450" s="193">
        <v>2405.31</v>
      </c>
      <c r="H1450" s="192">
        <v>40926</v>
      </c>
      <c r="I1450" s="38">
        <v>2353.5451600000001</v>
      </c>
      <c r="J1450" s="7"/>
    </row>
    <row r="1451" spans="5:10" ht="15">
      <c r="E1451" s="38" t="s">
        <v>1020</v>
      </c>
      <c r="F1451" s="193">
        <v>2405.31</v>
      </c>
      <c r="H1451" s="192">
        <v>40925</v>
      </c>
      <c r="I1451" s="38">
        <v>2345.27655</v>
      </c>
      <c r="J1451" s="7"/>
    </row>
    <row r="1452" spans="5:10" ht="15">
      <c r="E1452" s="38" t="s">
        <v>1021</v>
      </c>
      <c r="F1452" s="193">
        <v>2414.39</v>
      </c>
      <c r="H1452" s="192">
        <v>40924</v>
      </c>
      <c r="I1452" s="38">
        <v>2333.4000999999998</v>
      </c>
      <c r="J1452" s="7"/>
    </row>
    <row r="1453" spans="5:10" ht="15">
      <c r="E1453" s="38" t="s">
        <v>1022</v>
      </c>
      <c r="F1453" s="193">
        <v>2446.35</v>
      </c>
      <c r="H1453" s="192">
        <v>40923</v>
      </c>
      <c r="I1453" s="38">
        <v>2332.29531</v>
      </c>
      <c r="J1453" s="7"/>
    </row>
    <row r="1454" spans="5:10" ht="15">
      <c r="E1454" s="38" t="s">
        <v>1023</v>
      </c>
      <c r="F1454" s="193">
        <v>2412.79</v>
      </c>
      <c r="H1454" s="192">
        <v>40922</v>
      </c>
      <c r="I1454" s="38">
        <v>2332.29531</v>
      </c>
      <c r="J1454" s="7"/>
    </row>
    <row r="1455" spans="5:10" ht="15">
      <c r="E1455" s="38" t="s">
        <v>1024</v>
      </c>
      <c r="F1455" s="193">
        <v>2334.98</v>
      </c>
      <c r="H1455" s="192">
        <v>40921</v>
      </c>
      <c r="I1455" s="38">
        <v>2333.7646300000001</v>
      </c>
      <c r="J1455" s="7"/>
    </row>
    <row r="1456" spans="5:10" ht="15">
      <c r="E1456" s="38" t="s">
        <v>1025</v>
      </c>
      <c r="F1456" s="193">
        <v>2297.14</v>
      </c>
      <c r="H1456" s="192">
        <v>40920</v>
      </c>
      <c r="I1456" s="38">
        <v>2372.7813500000002</v>
      </c>
      <c r="J1456" s="7"/>
    </row>
    <row r="1457" spans="5:10" ht="15">
      <c r="E1457" s="38" t="s">
        <v>1026</v>
      </c>
      <c r="F1457" s="193">
        <v>2297.14</v>
      </c>
      <c r="H1457" s="192">
        <v>40919</v>
      </c>
      <c r="I1457" s="38">
        <v>2366.1210599999999</v>
      </c>
      <c r="J1457" s="7"/>
    </row>
    <row r="1458" spans="5:10" ht="15">
      <c r="E1458" s="38" t="s">
        <v>1027</v>
      </c>
      <c r="F1458" s="193">
        <v>2297.14</v>
      </c>
      <c r="H1458" s="192">
        <v>40918</v>
      </c>
      <c r="I1458" s="38">
        <v>2407.97577</v>
      </c>
      <c r="J1458" s="7"/>
    </row>
    <row r="1459" spans="5:10" ht="15">
      <c r="E1459" s="38" t="s">
        <v>1028</v>
      </c>
      <c r="F1459" s="193">
        <v>2316.9299999999998</v>
      </c>
      <c r="H1459" s="192">
        <v>40917</v>
      </c>
      <c r="I1459" s="38">
        <v>2400.34366</v>
      </c>
      <c r="J1459" s="7"/>
    </row>
    <row r="1460" spans="5:10" ht="15">
      <c r="E1460" s="38" t="s">
        <v>1029</v>
      </c>
      <c r="F1460" s="193">
        <v>2342.5700000000002</v>
      </c>
      <c r="H1460" s="192">
        <v>40916</v>
      </c>
      <c r="I1460" s="38">
        <v>2395.91516</v>
      </c>
      <c r="J1460" s="7"/>
    </row>
    <row r="1461" spans="5:10" ht="15">
      <c r="E1461" s="38" t="s">
        <v>1030</v>
      </c>
      <c r="F1461" s="193">
        <v>2346.9</v>
      </c>
      <c r="H1461" s="192">
        <v>40915</v>
      </c>
      <c r="I1461" s="38">
        <v>2395.91516</v>
      </c>
      <c r="J1461" s="7"/>
    </row>
    <row r="1462" spans="5:10" ht="15">
      <c r="E1462" s="38" t="s">
        <v>1031</v>
      </c>
      <c r="F1462" s="193">
        <v>2346.9</v>
      </c>
      <c r="H1462" s="192">
        <v>40914</v>
      </c>
      <c r="I1462" s="38">
        <v>2395.8770199999999</v>
      </c>
      <c r="J1462" s="7"/>
    </row>
    <row r="1463" spans="5:10" ht="15">
      <c r="E1463" s="38" t="s">
        <v>1032</v>
      </c>
      <c r="F1463" s="193">
        <v>2358.46</v>
      </c>
      <c r="H1463" s="192">
        <v>40913</v>
      </c>
      <c r="I1463" s="38">
        <v>2428.4184300000002</v>
      </c>
      <c r="J1463" s="7"/>
    </row>
    <row r="1464" spans="5:10" ht="15">
      <c r="E1464" s="38" t="s">
        <v>1033</v>
      </c>
      <c r="F1464" s="193">
        <v>2358.46</v>
      </c>
      <c r="H1464" s="192">
        <v>40912</v>
      </c>
      <c r="I1464" s="38">
        <v>2472.0993199999998</v>
      </c>
      <c r="J1464" s="7"/>
    </row>
    <row r="1465" spans="5:10" ht="15">
      <c r="E1465" s="38" t="s">
        <v>1034</v>
      </c>
      <c r="F1465" s="193">
        <v>2358.46</v>
      </c>
      <c r="H1465" s="192">
        <v>40911</v>
      </c>
      <c r="I1465" s="38">
        <v>2535.8063099999999</v>
      </c>
      <c r="J1465" s="7"/>
    </row>
    <row r="1466" spans="5:10" ht="15">
      <c r="E1466" s="38" t="s">
        <v>1035</v>
      </c>
      <c r="F1466" s="193">
        <v>2378.56</v>
      </c>
      <c r="H1466" s="192">
        <v>40910</v>
      </c>
      <c r="I1466" s="38">
        <v>2521.9160099999999</v>
      </c>
      <c r="J1466" s="7"/>
    </row>
    <row r="1467" spans="5:10" ht="15">
      <c r="E1467" s="38" t="s">
        <v>1036</v>
      </c>
      <c r="F1467" s="193">
        <v>2392.46</v>
      </c>
      <c r="H1467" s="192">
        <v>40909</v>
      </c>
      <c r="I1467" s="38">
        <v>2521.9160099999999</v>
      </c>
      <c r="J1467" s="7"/>
    </row>
    <row r="1468" spans="5:10" ht="15">
      <c r="E1468" s="192">
        <v>42005</v>
      </c>
      <c r="F1468" s="193">
        <v>2392.46</v>
      </c>
      <c r="H1468" s="192">
        <v>40908</v>
      </c>
      <c r="I1468" s="38">
        <v>2521.9160099999999</v>
      </c>
      <c r="J1468" s="7"/>
    </row>
    <row r="1469" spans="5:10" ht="15">
      <c r="E1469" s="192">
        <v>42036</v>
      </c>
      <c r="F1469" s="193">
        <v>2392.46</v>
      </c>
      <c r="H1469" s="192">
        <v>40907</v>
      </c>
      <c r="I1469" s="38">
        <v>2521.9160099999999</v>
      </c>
      <c r="J1469" s="7"/>
    </row>
    <row r="1470" spans="5:10" ht="15">
      <c r="E1470" s="192">
        <v>42064</v>
      </c>
      <c r="F1470" s="193">
        <v>2383.37</v>
      </c>
      <c r="H1470" s="192">
        <v>40906</v>
      </c>
      <c r="I1470" s="38">
        <v>2503.5016500000002</v>
      </c>
      <c r="J1470" s="7"/>
    </row>
    <row r="1471" spans="5:10" ht="15">
      <c r="E1471" s="192">
        <v>42095</v>
      </c>
      <c r="F1471" s="193">
        <v>2383.37</v>
      </c>
      <c r="H1471" s="192">
        <v>40905</v>
      </c>
      <c r="I1471" s="38">
        <v>2485.93514</v>
      </c>
      <c r="J1471" s="7"/>
    </row>
    <row r="1472" spans="5:10" ht="15">
      <c r="E1472" s="192">
        <v>42125</v>
      </c>
      <c r="F1472" s="193">
        <v>2383.37</v>
      </c>
      <c r="H1472" s="192">
        <v>40904</v>
      </c>
      <c r="I1472" s="38">
        <v>2509.8871399999998</v>
      </c>
      <c r="J1472" s="7"/>
    </row>
    <row r="1473" spans="5:10" ht="15">
      <c r="E1473" s="192">
        <v>42156</v>
      </c>
      <c r="F1473" s="193">
        <v>2412.8200000000002</v>
      </c>
      <c r="H1473" s="192">
        <v>40903</v>
      </c>
      <c r="I1473" s="38">
        <v>2504.7006299999998</v>
      </c>
      <c r="J1473" s="7"/>
    </row>
    <row r="1474" spans="5:10" ht="15">
      <c r="E1474" s="192">
        <v>42186</v>
      </c>
      <c r="F1474" s="193">
        <v>2452.11</v>
      </c>
      <c r="H1474" s="192">
        <v>40902</v>
      </c>
      <c r="I1474" s="38">
        <v>2504.7006299999998</v>
      </c>
      <c r="J1474" s="7"/>
    </row>
    <row r="1475" spans="5:10" ht="15">
      <c r="E1475" s="192">
        <v>42217</v>
      </c>
      <c r="F1475" s="193">
        <v>2434.31</v>
      </c>
      <c r="H1475" s="192">
        <v>40901</v>
      </c>
      <c r="I1475" s="38">
        <v>2504.7006299999998</v>
      </c>
      <c r="J1475" s="7"/>
    </row>
    <row r="1476" spans="5:10" ht="15">
      <c r="E1476" s="192">
        <v>42248</v>
      </c>
      <c r="F1476" s="193">
        <v>2405.0300000000002</v>
      </c>
      <c r="H1476" s="192">
        <v>40900</v>
      </c>
      <c r="I1476" s="38">
        <v>2513.5410700000002</v>
      </c>
      <c r="J1476" s="7"/>
    </row>
    <row r="1477" spans="5:10" ht="15">
      <c r="E1477" s="192">
        <v>42278</v>
      </c>
      <c r="F1477" s="193">
        <v>2406.71</v>
      </c>
      <c r="H1477" s="192">
        <v>40899</v>
      </c>
      <c r="I1477" s="38">
        <v>2529.01818</v>
      </c>
      <c r="J1477" s="7"/>
    </row>
    <row r="1478" spans="5:10" ht="15">
      <c r="E1478" s="192">
        <v>42309</v>
      </c>
      <c r="F1478" s="193">
        <v>2406.71</v>
      </c>
      <c r="H1478" s="192">
        <v>40898</v>
      </c>
      <c r="I1478" s="38">
        <v>2520.8813799999998</v>
      </c>
      <c r="J1478" s="7"/>
    </row>
    <row r="1479" spans="5:10" ht="15">
      <c r="E1479" s="192">
        <v>42339</v>
      </c>
      <c r="F1479" s="193">
        <v>2406.71</v>
      </c>
      <c r="H1479" s="192">
        <v>40897</v>
      </c>
      <c r="I1479" s="38">
        <v>2542.5402899999999</v>
      </c>
      <c r="J1479" s="7"/>
    </row>
    <row r="1480" spans="5:10" ht="15">
      <c r="E1480" s="38" t="s">
        <v>1129</v>
      </c>
      <c r="F1480" s="193">
        <v>2406.71</v>
      </c>
      <c r="H1480" s="192">
        <v>40896</v>
      </c>
      <c r="I1480" s="38">
        <v>2519.8161500000001</v>
      </c>
      <c r="J1480" s="7"/>
    </row>
    <row r="1481" spans="5:10" ht="15">
      <c r="E1481" s="38" t="s">
        <v>1130</v>
      </c>
      <c r="F1481" s="193">
        <v>2442.0300000000002</v>
      </c>
      <c r="H1481" s="192">
        <v>40895</v>
      </c>
      <c r="I1481" s="38">
        <v>2525.4295099999999</v>
      </c>
      <c r="J1481" s="7"/>
    </row>
    <row r="1482" spans="5:10" ht="15">
      <c r="E1482" s="38" t="s">
        <v>1131</v>
      </c>
      <c r="F1482" s="193">
        <v>2438.79</v>
      </c>
      <c r="H1482" s="192">
        <v>40894</v>
      </c>
      <c r="I1482" s="38">
        <v>2525.4295099999999</v>
      </c>
      <c r="J1482" s="7"/>
    </row>
    <row r="1483" spans="5:10" ht="15">
      <c r="E1483" s="38" t="s">
        <v>1132</v>
      </c>
      <c r="F1483" s="193">
        <v>2398.91</v>
      </c>
      <c r="H1483" s="192">
        <v>40893</v>
      </c>
      <c r="I1483" s="38">
        <v>2525.84701</v>
      </c>
      <c r="J1483" s="7"/>
    </row>
    <row r="1484" spans="5:10" ht="15">
      <c r="E1484" s="38" t="s">
        <v>1133</v>
      </c>
      <c r="F1484" s="193">
        <v>2383.91</v>
      </c>
      <c r="H1484" s="192">
        <v>40892</v>
      </c>
      <c r="I1484" s="38">
        <v>2518.3955999999998</v>
      </c>
      <c r="J1484" s="7"/>
    </row>
    <row r="1485" spans="5:10" ht="15">
      <c r="E1485" s="38" t="s">
        <v>1134</v>
      </c>
      <c r="F1485" s="193">
        <v>2383.91</v>
      </c>
      <c r="H1485" s="192">
        <v>40891</v>
      </c>
      <c r="I1485" s="38">
        <v>2498.2608500000001</v>
      </c>
      <c r="J1485" s="7"/>
    </row>
    <row r="1486" spans="5:10" ht="15">
      <c r="E1486" s="38" t="s">
        <v>1135</v>
      </c>
      <c r="F1486" s="193">
        <v>2383.91</v>
      </c>
      <c r="H1486" s="192">
        <v>40890</v>
      </c>
      <c r="I1486" s="38">
        <v>2528.8010100000001</v>
      </c>
      <c r="J1486" s="7"/>
    </row>
    <row r="1487" spans="5:10" ht="15">
      <c r="E1487" s="38" t="s">
        <v>1136</v>
      </c>
      <c r="F1487" s="193">
        <v>2383.91</v>
      </c>
      <c r="H1487" s="192">
        <v>40889</v>
      </c>
      <c r="I1487" s="38">
        <v>2546.85536</v>
      </c>
      <c r="J1487" s="7"/>
    </row>
    <row r="1488" spans="5:10" ht="15">
      <c r="E1488" s="38" t="s">
        <v>1137</v>
      </c>
      <c r="F1488" s="193">
        <v>2373.44</v>
      </c>
      <c r="H1488" s="192">
        <v>40888</v>
      </c>
      <c r="I1488" s="38">
        <v>2575.5691499999998</v>
      </c>
      <c r="J1488" s="7"/>
    </row>
    <row r="1489" spans="5:10" ht="15">
      <c r="E1489" s="38" t="s">
        <v>1138</v>
      </c>
      <c r="F1489" s="193">
        <v>2361.54</v>
      </c>
      <c r="H1489" s="192">
        <v>40887</v>
      </c>
      <c r="I1489" s="38">
        <v>2575.5691499999998</v>
      </c>
      <c r="J1489" s="7"/>
    </row>
    <row r="1490" spans="5:10" ht="15">
      <c r="E1490" s="38" t="s">
        <v>1139</v>
      </c>
      <c r="F1490" s="193">
        <v>2370.75</v>
      </c>
      <c r="H1490" s="192">
        <v>40886</v>
      </c>
      <c r="I1490" s="38">
        <v>2580.2068100000001</v>
      </c>
      <c r="J1490" s="7"/>
    </row>
    <row r="1491" spans="5:10" ht="15">
      <c r="E1491" s="38" t="s">
        <v>1140</v>
      </c>
      <c r="F1491" s="193">
        <v>2386.5</v>
      </c>
      <c r="H1491" s="192">
        <v>40885</v>
      </c>
      <c r="I1491" s="38">
        <v>2569.97478</v>
      </c>
      <c r="J1491" s="7"/>
    </row>
    <row r="1492" spans="5:10" ht="15">
      <c r="E1492" s="38" t="s">
        <v>1141</v>
      </c>
      <c r="F1492" s="193">
        <v>2386.5</v>
      </c>
      <c r="H1492" s="192">
        <v>40884</v>
      </c>
      <c r="I1492" s="38">
        <v>2592.5481</v>
      </c>
      <c r="J1492" s="7"/>
    </row>
    <row r="1493" spans="5:10" ht="15">
      <c r="E1493" s="38" t="s">
        <v>1142</v>
      </c>
      <c r="F1493" s="193">
        <v>2386.5</v>
      </c>
      <c r="H1493" s="192">
        <v>40883</v>
      </c>
      <c r="I1493" s="38">
        <v>2591.2400899999998</v>
      </c>
      <c r="J1493" s="7"/>
    </row>
    <row r="1494" spans="5:10" ht="15">
      <c r="E1494" s="38" t="s">
        <v>1143</v>
      </c>
      <c r="F1494" s="193">
        <v>2386.2800000000002</v>
      </c>
      <c r="H1494" s="192">
        <v>40882</v>
      </c>
      <c r="I1494" s="38">
        <v>2611.2162400000002</v>
      </c>
      <c r="J1494" s="7"/>
    </row>
    <row r="1495" spans="5:10" ht="15">
      <c r="E1495" s="38" t="s">
        <v>1144</v>
      </c>
      <c r="F1495" s="193">
        <v>2381.11</v>
      </c>
      <c r="H1495" s="192">
        <v>40881</v>
      </c>
      <c r="I1495" s="38">
        <v>2603.9456300000002</v>
      </c>
      <c r="J1495" s="7"/>
    </row>
    <row r="1496" spans="5:10" ht="15">
      <c r="E1496" s="38" t="s">
        <v>1145</v>
      </c>
      <c r="F1496" s="193">
        <v>2362.42</v>
      </c>
      <c r="H1496" s="192">
        <v>40880</v>
      </c>
      <c r="I1496" s="38">
        <v>2603.9456300000002</v>
      </c>
      <c r="J1496" s="7"/>
    </row>
    <row r="1497" spans="5:10" ht="15">
      <c r="E1497" s="38" t="s">
        <v>1146</v>
      </c>
      <c r="F1497" s="193">
        <v>2397.35</v>
      </c>
      <c r="H1497" s="192">
        <v>40879</v>
      </c>
      <c r="I1497" s="38">
        <v>2618.3565600000002</v>
      </c>
      <c r="J1497" s="7"/>
    </row>
    <row r="1498" spans="5:10" ht="15">
      <c r="E1498" s="38" t="s">
        <v>1147</v>
      </c>
      <c r="F1498" s="193">
        <v>2441.1</v>
      </c>
      <c r="H1498" s="192">
        <v>40878</v>
      </c>
      <c r="I1498" s="38">
        <v>2624.6429699999999</v>
      </c>
      <c r="J1498" s="7"/>
    </row>
    <row r="1499" spans="5:10" ht="15">
      <c r="E1499" s="192">
        <v>42006</v>
      </c>
      <c r="F1499" s="193">
        <v>2441.1</v>
      </c>
      <c r="H1499" s="192">
        <v>40877</v>
      </c>
      <c r="I1499" s="38">
        <v>2648.1193600000001</v>
      </c>
      <c r="J1499" s="7"/>
    </row>
    <row r="1500" spans="5:10" ht="15">
      <c r="E1500" s="192">
        <v>42037</v>
      </c>
      <c r="F1500" s="193">
        <v>2441.1</v>
      </c>
      <c r="H1500" s="192">
        <v>40876</v>
      </c>
      <c r="I1500" s="38">
        <v>2595.36438</v>
      </c>
      <c r="J1500" s="7"/>
    </row>
    <row r="1501" spans="5:10" ht="15">
      <c r="E1501" s="192">
        <v>42065</v>
      </c>
      <c r="F1501" s="193">
        <v>2407.29</v>
      </c>
      <c r="H1501" s="192">
        <v>40875</v>
      </c>
      <c r="I1501" s="38">
        <v>2601.51307</v>
      </c>
      <c r="J1501" s="7"/>
    </row>
    <row r="1502" spans="5:10" ht="15">
      <c r="E1502" s="192">
        <v>42096</v>
      </c>
      <c r="F1502" s="193">
        <v>2374.7199999999998</v>
      </c>
      <c r="H1502" s="192">
        <v>40874</v>
      </c>
      <c r="I1502" s="38">
        <v>2585.4381100000001</v>
      </c>
      <c r="J1502" s="7"/>
    </row>
    <row r="1503" spans="5:10" ht="15">
      <c r="E1503" s="192">
        <v>42126</v>
      </c>
      <c r="F1503" s="193">
        <v>2381.91</v>
      </c>
      <c r="H1503" s="192">
        <v>40873</v>
      </c>
      <c r="I1503" s="38">
        <v>2585.4381100000001</v>
      </c>
      <c r="J1503" s="7"/>
    </row>
    <row r="1504" spans="5:10" ht="15">
      <c r="E1504" s="192">
        <v>42157</v>
      </c>
      <c r="F1504" s="193">
        <v>2384.5300000000002</v>
      </c>
      <c r="H1504" s="192">
        <v>40872</v>
      </c>
      <c r="I1504" s="38">
        <v>2564.4067500000001</v>
      </c>
      <c r="J1504" s="7"/>
    </row>
    <row r="1505" spans="5:10" ht="15">
      <c r="E1505" s="192">
        <v>42187</v>
      </c>
      <c r="F1505" s="193">
        <v>2384.7600000000002</v>
      </c>
      <c r="H1505" s="192">
        <v>40871</v>
      </c>
      <c r="I1505" s="38">
        <v>2574.7463200000002</v>
      </c>
      <c r="J1505" s="7"/>
    </row>
    <row r="1506" spans="5:10" ht="15">
      <c r="E1506" s="192">
        <v>42218</v>
      </c>
      <c r="F1506" s="193">
        <v>2384.7600000000002</v>
      </c>
      <c r="H1506" s="192">
        <v>40870</v>
      </c>
      <c r="I1506" s="38">
        <v>2570.6844599999999</v>
      </c>
      <c r="J1506" s="7"/>
    </row>
    <row r="1507" spans="5:10" ht="15">
      <c r="E1507" s="192">
        <v>42249</v>
      </c>
      <c r="F1507" s="193">
        <v>2384.7600000000002</v>
      </c>
      <c r="H1507" s="192">
        <v>40869</v>
      </c>
      <c r="I1507" s="38">
        <v>2602.4702699999998</v>
      </c>
      <c r="J1507" s="7"/>
    </row>
    <row r="1508" spans="5:10" ht="15">
      <c r="E1508" s="192">
        <v>42279</v>
      </c>
      <c r="F1508" s="193">
        <v>2371.31</v>
      </c>
      <c r="H1508" s="192">
        <v>40868</v>
      </c>
      <c r="I1508" s="38">
        <v>2582.3257899999999</v>
      </c>
      <c r="J1508" s="7"/>
    </row>
    <row r="1509" spans="5:10" ht="15">
      <c r="E1509" s="192">
        <v>42310</v>
      </c>
      <c r="F1509" s="193">
        <v>2380.79</v>
      </c>
      <c r="H1509" s="192">
        <v>40867</v>
      </c>
      <c r="I1509" s="38">
        <v>2592.9676399999998</v>
      </c>
      <c r="J1509" s="7"/>
    </row>
    <row r="1510" spans="5:10" ht="15">
      <c r="E1510" s="192">
        <v>42340</v>
      </c>
      <c r="F1510" s="193">
        <v>2416.61</v>
      </c>
      <c r="H1510" s="192">
        <v>40866</v>
      </c>
      <c r="I1510" s="38">
        <v>2592.9676399999998</v>
      </c>
      <c r="J1510" s="7"/>
    </row>
    <row r="1511" spans="5:10" ht="15">
      <c r="E1511" s="38" t="s">
        <v>1148</v>
      </c>
      <c r="F1511" s="193">
        <v>2401.0300000000002</v>
      </c>
      <c r="H1511" s="192">
        <v>40865</v>
      </c>
      <c r="I1511" s="38">
        <v>2584.01541</v>
      </c>
      <c r="J1511" s="7"/>
    </row>
    <row r="1512" spans="5:10" ht="15">
      <c r="E1512" s="38" t="s">
        <v>1149</v>
      </c>
      <c r="F1512" s="193">
        <v>2376.23</v>
      </c>
      <c r="H1512" s="192">
        <v>40864</v>
      </c>
      <c r="I1512" s="38">
        <v>2584.1470800000002</v>
      </c>
      <c r="J1512" s="7"/>
    </row>
    <row r="1513" spans="5:10" ht="15">
      <c r="E1513" s="38" t="s">
        <v>1150</v>
      </c>
      <c r="F1513" s="193">
        <v>2376.23</v>
      </c>
      <c r="H1513" s="192">
        <v>40863</v>
      </c>
      <c r="I1513" s="38">
        <v>2591.5497300000002</v>
      </c>
      <c r="J1513" s="7"/>
    </row>
    <row r="1514" spans="5:10" ht="15">
      <c r="E1514" s="38" t="s">
        <v>1151</v>
      </c>
      <c r="F1514" s="193">
        <v>2376.23</v>
      </c>
      <c r="H1514" s="192">
        <v>40862</v>
      </c>
      <c r="I1514" s="38">
        <v>2587.8289</v>
      </c>
      <c r="J1514" s="7"/>
    </row>
    <row r="1515" spans="5:10" ht="15">
      <c r="E1515" s="38" t="s">
        <v>1152</v>
      </c>
      <c r="F1515" s="193">
        <v>2376.23</v>
      </c>
      <c r="H1515" s="192">
        <v>40861</v>
      </c>
      <c r="I1515" s="38">
        <v>2608.87905</v>
      </c>
      <c r="J1515" s="7"/>
    </row>
    <row r="1516" spans="5:10" ht="15">
      <c r="E1516" s="38" t="s">
        <v>1153</v>
      </c>
      <c r="F1516" s="193">
        <v>2416.37</v>
      </c>
      <c r="H1516" s="192">
        <v>40860</v>
      </c>
      <c r="I1516" s="38">
        <v>2628.3982799999999</v>
      </c>
      <c r="J1516" s="7"/>
    </row>
    <row r="1517" spans="5:10" ht="15">
      <c r="E1517" s="38" t="s">
        <v>1154</v>
      </c>
      <c r="F1517" s="193">
        <v>2429.71</v>
      </c>
      <c r="H1517" s="192">
        <v>40859</v>
      </c>
      <c r="I1517" s="38">
        <v>2628.3982799999999</v>
      </c>
      <c r="J1517" s="7"/>
    </row>
    <row r="1518" spans="5:10" ht="15">
      <c r="E1518" s="38" t="s">
        <v>1155</v>
      </c>
      <c r="F1518" s="193">
        <v>2445.16</v>
      </c>
      <c r="H1518" s="192">
        <v>40858</v>
      </c>
      <c r="I1518" s="38">
        <v>2628.3982799999999</v>
      </c>
      <c r="J1518" s="7"/>
    </row>
    <row r="1519" spans="5:10" ht="15">
      <c r="E1519" s="38" t="s">
        <v>1156</v>
      </c>
      <c r="F1519" s="193">
        <v>2455.54</v>
      </c>
      <c r="H1519" s="192">
        <v>40857</v>
      </c>
      <c r="I1519" s="38">
        <v>2605.5654</v>
      </c>
      <c r="J1519" s="7"/>
    </row>
    <row r="1520" spans="5:10" ht="15">
      <c r="E1520" s="38" t="s">
        <v>1157</v>
      </c>
      <c r="F1520" s="193">
        <v>2455.54</v>
      </c>
      <c r="H1520" s="192">
        <v>40856</v>
      </c>
      <c r="I1520" s="38">
        <v>2593.0779699999998</v>
      </c>
      <c r="J1520" s="7"/>
    </row>
    <row r="1521" spans="5:10" ht="15">
      <c r="E1521" s="38" t="s">
        <v>1158</v>
      </c>
      <c r="F1521" s="193">
        <v>2455.54</v>
      </c>
      <c r="H1521" s="192">
        <v>40855</v>
      </c>
      <c r="I1521" s="38">
        <v>2645.0346</v>
      </c>
      <c r="J1521" s="7"/>
    </row>
    <row r="1522" spans="5:10" ht="15">
      <c r="E1522" s="38" t="s">
        <v>1159</v>
      </c>
      <c r="F1522" s="193">
        <v>2489.81</v>
      </c>
      <c r="H1522" s="192">
        <v>40854</v>
      </c>
      <c r="I1522" s="38">
        <v>2634.3065700000002</v>
      </c>
      <c r="J1522" s="7"/>
    </row>
    <row r="1523" spans="5:10" ht="15">
      <c r="E1523" s="38" t="s">
        <v>1160</v>
      </c>
      <c r="F1523" s="193">
        <v>2500.59</v>
      </c>
      <c r="H1523" s="192">
        <v>40853</v>
      </c>
      <c r="I1523" s="38">
        <v>2635.8391499999998</v>
      </c>
      <c r="J1523" s="7"/>
    </row>
    <row r="1524" spans="5:10" ht="15">
      <c r="E1524" s="38" t="s">
        <v>1161</v>
      </c>
      <c r="F1524" s="193">
        <v>2489.41</v>
      </c>
      <c r="H1524" s="192">
        <v>40852</v>
      </c>
      <c r="I1524" s="38">
        <v>2635.8391499999998</v>
      </c>
      <c r="J1524" s="7"/>
    </row>
    <row r="1525" spans="5:10" ht="15">
      <c r="E1525" s="38" t="s">
        <v>1162</v>
      </c>
      <c r="F1525" s="193">
        <v>2484.58</v>
      </c>
      <c r="H1525" s="192">
        <v>40851</v>
      </c>
      <c r="I1525" s="38">
        <v>2621.6123400000001</v>
      </c>
      <c r="J1525" s="7"/>
    </row>
    <row r="1526" spans="5:10" ht="15">
      <c r="E1526" s="38" t="s">
        <v>1163</v>
      </c>
      <c r="F1526" s="193">
        <v>2496.9899999999998</v>
      </c>
      <c r="H1526" s="192">
        <v>40850</v>
      </c>
      <c r="I1526" s="38">
        <v>2596.9597399999998</v>
      </c>
      <c r="J1526" s="7"/>
    </row>
    <row r="1527" spans="5:10" ht="15">
      <c r="E1527" s="192">
        <v>42007</v>
      </c>
      <c r="F1527" s="193">
        <v>2496.9899999999998</v>
      </c>
      <c r="H1527" s="192">
        <v>40849</v>
      </c>
      <c r="I1527" s="38">
        <v>2610.2935400000001</v>
      </c>
      <c r="J1527" s="7"/>
    </row>
    <row r="1528" spans="5:10" ht="15">
      <c r="E1528" s="192">
        <v>42038</v>
      </c>
      <c r="F1528" s="193">
        <v>2496.9899999999998</v>
      </c>
      <c r="H1528" s="192">
        <v>40848</v>
      </c>
      <c r="I1528" s="38">
        <v>2559.4497200000001</v>
      </c>
      <c r="J1528" s="7"/>
    </row>
    <row r="1529" spans="5:10" ht="15">
      <c r="E1529" s="192">
        <v>42066</v>
      </c>
      <c r="F1529" s="193">
        <v>2522.0300000000002</v>
      </c>
      <c r="H1529" s="192">
        <v>40847</v>
      </c>
      <c r="I1529" s="38">
        <v>2598.59609</v>
      </c>
      <c r="J1529" s="7"/>
    </row>
    <row r="1530" spans="5:10" ht="15">
      <c r="E1530" s="192">
        <v>42097</v>
      </c>
      <c r="F1530" s="193">
        <v>2555.08</v>
      </c>
      <c r="H1530" s="192">
        <v>40846</v>
      </c>
      <c r="I1530" s="38">
        <v>2641.07386</v>
      </c>
      <c r="J1530" s="7"/>
    </row>
    <row r="1531" spans="5:10" ht="15">
      <c r="E1531" s="192">
        <v>42127</v>
      </c>
      <c r="F1531" s="193">
        <v>2565.9</v>
      </c>
      <c r="H1531" s="192">
        <v>40845</v>
      </c>
      <c r="I1531" s="38">
        <v>2641.07386</v>
      </c>
      <c r="J1531" s="7"/>
    </row>
    <row r="1532" spans="5:10" ht="15">
      <c r="E1532" s="192">
        <v>42158</v>
      </c>
      <c r="F1532" s="193">
        <v>2543.4699999999998</v>
      </c>
      <c r="H1532" s="192">
        <v>40844</v>
      </c>
      <c r="I1532" s="38">
        <v>2640.7619800000002</v>
      </c>
      <c r="J1532" s="7"/>
    </row>
    <row r="1533" spans="5:10" ht="15">
      <c r="E1533" s="192">
        <v>42188</v>
      </c>
      <c r="F1533" s="193">
        <v>2565.61</v>
      </c>
      <c r="H1533" s="192">
        <v>40843</v>
      </c>
      <c r="I1533" s="38">
        <v>2656.10293</v>
      </c>
      <c r="J1533" s="7"/>
    </row>
    <row r="1534" spans="5:10" ht="15">
      <c r="E1534" s="192">
        <v>42219</v>
      </c>
      <c r="F1534" s="193">
        <v>2565.61</v>
      </c>
      <c r="H1534" s="192">
        <v>40842</v>
      </c>
      <c r="I1534" s="38">
        <v>2592.0101</v>
      </c>
      <c r="J1534" s="7"/>
    </row>
    <row r="1535" spans="5:10" ht="15">
      <c r="E1535" s="192">
        <v>42250</v>
      </c>
      <c r="F1535" s="193">
        <v>2565.61</v>
      </c>
      <c r="H1535" s="192">
        <v>40841</v>
      </c>
      <c r="I1535" s="38">
        <v>2612.4435899999999</v>
      </c>
      <c r="J1535" s="7"/>
    </row>
    <row r="1536" spans="5:10" ht="15">
      <c r="E1536" s="192">
        <v>42280</v>
      </c>
      <c r="F1536" s="193">
        <v>2592.86</v>
      </c>
      <c r="H1536" s="192">
        <v>40840</v>
      </c>
      <c r="I1536" s="38">
        <v>2634.4195800000002</v>
      </c>
      <c r="J1536" s="7"/>
    </row>
    <row r="1537" spans="5:10" ht="15">
      <c r="E1537" s="192">
        <v>42311</v>
      </c>
      <c r="F1537" s="193">
        <v>2618.79</v>
      </c>
      <c r="H1537" s="192">
        <v>40839</v>
      </c>
      <c r="I1537" s="38">
        <v>2636.9811399999999</v>
      </c>
      <c r="J1537" s="7"/>
    </row>
    <row r="1538" spans="5:10" ht="15">
      <c r="E1538" s="192">
        <v>42341</v>
      </c>
      <c r="F1538" s="193">
        <v>2633.65</v>
      </c>
      <c r="H1538" s="192">
        <v>40838</v>
      </c>
      <c r="I1538" s="38">
        <v>2636.9811399999999</v>
      </c>
      <c r="J1538" s="7"/>
    </row>
    <row r="1539" spans="5:10" ht="15">
      <c r="E1539" s="38" t="s">
        <v>1164</v>
      </c>
      <c r="F1539" s="193">
        <v>2610.08</v>
      </c>
      <c r="H1539" s="192">
        <v>40837</v>
      </c>
      <c r="I1539" s="38">
        <v>2648.7940100000001</v>
      </c>
      <c r="J1539" s="7"/>
    </row>
    <row r="1540" spans="5:10" ht="15">
      <c r="E1540" s="38" t="s">
        <v>1165</v>
      </c>
      <c r="F1540" s="193">
        <v>2661.52</v>
      </c>
      <c r="H1540" s="192">
        <v>40836</v>
      </c>
      <c r="I1540" s="38">
        <v>2602.7569800000001</v>
      </c>
      <c r="J1540" s="7"/>
    </row>
    <row r="1541" spans="5:10" ht="15">
      <c r="E1541" s="38" t="s">
        <v>1166</v>
      </c>
      <c r="F1541" s="193">
        <v>2661.52</v>
      </c>
      <c r="H1541" s="192">
        <v>40835</v>
      </c>
      <c r="I1541" s="38">
        <v>2625.7890900000002</v>
      </c>
      <c r="J1541" s="7"/>
    </row>
    <row r="1542" spans="5:10" ht="15">
      <c r="E1542" s="38" t="s">
        <v>1167</v>
      </c>
      <c r="F1542" s="193">
        <v>2661.52</v>
      </c>
      <c r="H1542" s="192">
        <v>40834</v>
      </c>
      <c r="I1542" s="38">
        <v>2593.5695700000001</v>
      </c>
      <c r="J1542" s="7"/>
    </row>
    <row r="1543" spans="5:10" ht="15">
      <c r="E1543" s="38" t="s">
        <v>1168</v>
      </c>
      <c r="F1543" s="193">
        <v>2675.08</v>
      </c>
      <c r="H1543" s="192">
        <v>40833</v>
      </c>
      <c r="I1543" s="38">
        <v>2608.7322100000001</v>
      </c>
      <c r="J1543" s="7"/>
    </row>
    <row r="1544" spans="5:10" ht="15">
      <c r="E1544" s="38" t="s">
        <v>1169</v>
      </c>
      <c r="F1544" s="193">
        <v>2677.97</v>
      </c>
      <c r="H1544" s="192">
        <v>40832</v>
      </c>
      <c r="I1544" s="38">
        <v>2627.8750399999999</v>
      </c>
      <c r="J1544" s="7"/>
    </row>
    <row r="1545" spans="5:10" ht="15">
      <c r="E1545" s="38" t="s">
        <v>1170</v>
      </c>
      <c r="F1545" s="193">
        <v>2651.49</v>
      </c>
      <c r="H1545" s="192">
        <v>40831</v>
      </c>
      <c r="I1545" s="38">
        <v>2627.8750399999999</v>
      </c>
      <c r="J1545" s="7"/>
    </row>
    <row r="1546" spans="5:10" ht="15">
      <c r="E1546" s="38" t="s">
        <v>1171</v>
      </c>
      <c r="F1546" s="193">
        <v>2613.38</v>
      </c>
      <c r="H1546" s="192">
        <v>40830</v>
      </c>
      <c r="I1546" s="38">
        <v>2646.9948800000002</v>
      </c>
      <c r="J1546" s="7"/>
    </row>
    <row r="1547" spans="5:10" ht="15">
      <c r="E1547" s="38" t="s">
        <v>1172</v>
      </c>
      <c r="F1547" s="193">
        <v>2587.71</v>
      </c>
      <c r="H1547" s="192">
        <v>40829</v>
      </c>
      <c r="I1547" s="38">
        <v>2599.5495999999998</v>
      </c>
      <c r="J1547" s="7"/>
    </row>
    <row r="1548" spans="5:10" ht="15">
      <c r="E1548" s="38" t="s">
        <v>1173</v>
      </c>
      <c r="F1548" s="193">
        <v>2587.71</v>
      </c>
      <c r="H1548" s="192">
        <v>40828</v>
      </c>
      <c r="I1548" s="38">
        <v>2640.0025599999999</v>
      </c>
      <c r="J1548" s="7"/>
    </row>
    <row r="1549" spans="5:10" ht="15">
      <c r="E1549" s="38" t="s">
        <v>1174</v>
      </c>
      <c r="F1549" s="193">
        <v>2587.71</v>
      </c>
      <c r="H1549" s="192">
        <v>40827</v>
      </c>
      <c r="I1549" s="38">
        <v>2634.1774700000001</v>
      </c>
      <c r="J1549" s="7"/>
    </row>
    <row r="1550" spans="5:10" ht="15">
      <c r="E1550" s="38" t="s">
        <v>1175</v>
      </c>
      <c r="F1550" s="193">
        <v>2587.71</v>
      </c>
      <c r="H1550" s="192">
        <v>40826</v>
      </c>
      <c r="I1550" s="38">
        <v>2637.6544199999998</v>
      </c>
      <c r="J1550" s="7"/>
    </row>
    <row r="1551" spans="5:10" ht="15">
      <c r="E1551" s="38" t="s">
        <v>1176</v>
      </c>
      <c r="F1551" s="193">
        <v>2526.79</v>
      </c>
      <c r="H1551" s="192">
        <v>40825</v>
      </c>
      <c r="I1551" s="38">
        <v>2606.16869</v>
      </c>
      <c r="J1551" s="7"/>
    </row>
    <row r="1552" spans="5:10" ht="15">
      <c r="E1552" s="38" t="s">
        <v>1177</v>
      </c>
      <c r="F1552" s="193">
        <v>2535.5500000000002</v>
      </c>
      <c r="H1552" s="192">
        <v>40824</v>
      </c>
      <c r="I1552" s="38">
        <v>2606.16869</v>
      </c>
      <c r="J1552" s="7"/>
    </row>
    <row r="1553" spans="5:10" ht="15">
      <c r="E1553" s="38" t="s">
        <v>1178</v>
      </c>
      <c r="F1553" s="193">
        <v>2551.3000000000002</v>
      </c>
      <c r="H1553" s="192">
        <v>40823</v>
      </c>
      <c r="I1553" s="38">
        <v>2633.75983</v>
      </c>
      <c r="J1553" s="7"/>
    </row>
    <row r="1554" spans="5:10" ht="15">
      <c r="E1554" s="38" t="s">
        <v>1179</v>
      </c>
      <c r="F1554" s="193">
        <v>2556.85</v>
      </c>
      <c r="H1554" s="192">
        <v>40822</v>
      </c>
      <c r="I1554" s="38">
        <v>2637.2190500000002</v>
      </c>
      <c r="J1554" s="7"/>
    </row>
    <row r="1555" spans="5:10" ht="15">
      <c r="E1555" s="38" t="s">
        <v>1180</v>
      </c>
      <c r="F1555" s="193">
        <v>2556.85</v>
      </c>
      <c r="H1555" s="192">
        <v>40821</v>
      </c>
      <c r="I1555" s="38">
        <v>2625.6449200000002</v>
      </c>
      <c r="J1555" s="7"/>
    </row>
    <row r="1556" spans="5:10" ht="15">
      <c r="E1556" s="38" t="s">
        <v>1181</v>
      </c>
      <c r="F1556" s="193">
        <v>2556.85</v>
      </c>
      <c r="H1556" s="192">
        <v>40820</v>
      </c>
      <c r="I1556" s="38">
        <v>2580.9776400000001</v>
      </c>
      <c r="J1556" s="7"/>
    </row>
    <row r="1557" spans="5:10" ht="15">
      <c r="E1557" s="38" t="s">
        <v>1182</v>
      </c>
      <c r="F1557" s="193">
        <v>2576.0500000000002</v>
      </c>
      <c r="H1557" s="192">
        <v>40819</v>
      </c>
      <c r="I1557" s="38">
        <v>2560.5678699999999</v>
      </c>
      <c r="J1557" s="7"/>
    </row>
    <row r="1558" spans="5:10" ht="15">
      <c r="E1558" s="192">
        <v>42008</v>
      </c>
      <c r="F1558" s="193">
        <v>2598.36</v>
      </c>
      <c r="H1558" s="192">
        <v>40818</v>
      </c>
      <c r="I1558" s="38">
        <v>2588.15272</v>
      </c>
      <c r="J1558" s="7"/>
    </row>
    <row r="1559" spans="5:10" ht="15">
      <c r="E1559" s="192">
        <v>42039</v>
      </c>
      <c r="F1559" s="193">
        <v>2576.41</v>
      </c>
      <c r="H1559" s="192">
        <v>40817</v>
      </c>
      <c r="I1559" s="38">
        <v>2588.15272</v>
      </c>
      <c r="J1559" s="7"/>
    </row>
    <row r="1560" spans="5:10" ht="15">
      <c r="E1560" s="192">
        <v>42067</v>
      </c>
      <c r="F1560" s="193">
        <v>2576.41</v>
      </c>
      <c r="H1560" s="192">
        <v>40816</v>
      </c>
      <c r="I1560" s="38">
        <v>2569.4896699999999</v>
      </c>
      <c r="J1560" s="7"/>
    </row>
    <row r="1561" spans="5:10" ht="15">
      <c r="E1561" s="192">
        <v>42098</v>
      </c>
      <c r="F1561" s="193">
        <v>2576.41</v>
      </c>
      <c r="H1561" s="192">
        <v>40815</v>
      </c>
      <c r="I1561" s="38">
        <v>2603.79259</v>
      </c>
      <c r="J1561" s="7"/>
    </row>
    <row r="1562" spans="5:10" ht="15">
      <c r="E1562" s="192">
        <v>42128</v>
      </c>
      <c r="F1562" s="193">
        <v>2576.41</v>
      </c>
      <c r="H1562" s="192">
        <v>40814</v>
      </c>
      <c r="I1562" s="38">
        <v>2567.0255400000001</v>
      </c>
      <c r="J1562" s="7"/>
    </row>
    <row r="1563" spans="5:10" ht="15">
      <c r="E1563" s="192">
        <v>42159</v>
      </c>
      <c r="F1563" s="193">
        <v>2576.41</v>
      </c>
      <c r="H1563" s="192">
        <v>40813</v>
      </c>
      <c r="I1563" s="38">
        <v>2595.1631900000002</v>
      </c>
      <c r="J1563" s="7"/>
    </row>
    <row r="1564" spans="5:10" ht="15">
      <c r="E1564" s="192">
        <v>42189</v>
      </c>
      <c r="F1564" s="193">
        <v>2522.71</v>
      </c>
      <c r="H1564" s="192">
        <v>40812</v>
      </c>
      <c r="I1564" s="38">
        <v>2562.8855199999998</v>
      </c>
      <c r="J1564" s="7"/>
    </row>
    <row r="1565" spans="5:10" ht="15">
      <c r="E1565" s="192">
        <v>42220</v>
      </c>
      <c r="F1565" s="193">
        <v>2518.0500000000002</v>
      </c>
      <c r="H1565" s="192">
        <v>40811</v>
      </c>
      <c r="I1565" s="38">
        <v>2571.8270299999999</v>
      </c>
      <c r="J1565" s="7"/>
    </row>
    <row r="1566" spans="5:10" ht="15">
      <c r="E1566" s="192">
        <v>42251</v>
      </c>
      <c r="F1566" s="193">
        <v>2490.9</v>
      </c>
      <c r="H1566" s="192">
        <v>40810</v>
      </c>
      <c r="I1566" s="38">
        <v>2571.8270299999999</v>
      </c>
      <c r="J1566" s="7"/>
    </row>
    <row r="1567" spans="5:10" ht="15">
      <c r="E1567" s="192">
        <v>42281</v>
      </c>
      <c r="F1567" s="193">
        <v>2494.77</v>
      </c>
      <c r="H1567" s="192">
        <v>40809</v>
      </c>
      <c r="I1567" s="38">
        <v>2589.6444200000001</v>
      </c>
      <c r="J1567" s="7"/>
    </row>
    <row r="1568" spans="5:10" ht="15">
      <c r="E1568" s="192">
        <v>42312</v>
      </c>
      <c r="F1568" s="193">
        <v>2516.08</v>
      </c>
      <c r="H1568" s="192">
        <v>40808</v>
      </c>
      <c r="I1568" s="38">
        <v>2534.4227000000001</v>
      </c>
      <c r="J1568" s="7"/>
    </row>
    <row r="1569" spans="5:10" ht="15">
      <c r="E1569" s="192">
        <v>42342</v>
      </c>
      <c r="F1569" s="193">
        <v>2516.08</v>
      </c>
      <c r="H1569" s="192">
        <v>40807</v>
      </c>
      <c r="I1569" s="38">
        <v>2539.62574</v>
      </c>
      <c r="J1569" s="7"/>
    </row>
    <row r="1570" spans="5:10" ht="15">
      <c r="E1570" s="38" t="s">
        <v>1183</v>
      </c>
      <c r="F1570" s="193">
        <v>2516.08</v>
      </c>
      <c r="H1570" s="192">
        <v>40806</v>
      </c>
      <c r="I1570" s="38">
        <v>2527.2937900000002</v>
      </c>
      <c r="J1570" s="7"/>
    </row>
    <row r="1571" spans="5:10" ht="15">
      <c r="E1571" s="38" t="s">
        <v>1184</v>
      </c>
      <c r="F1571" s="193">
        <v>2537.33</v>
      </c>
      <c r="H1571" s="192">
        <v>40805</v>
      </c>
      <c r="I1571" s="38">
        <v>2477.9607799999999</v>
      </c>
      <c r="J1571" s="7"/>
    </row>
    <row r="1572" spans="5:10" ht="15">
      <c r="E1572" s="38" t="s">
        <v>1185</v>
      </c>
      <c r="F1572" s="193">
        <v>2550.83</v>
      </c>
      <c r="H1572" s="192">
        <v>40804</v>
      </c>
      <c r="I1572" s="38">
        <v>2509.17875</v>
      </c>
      <c r="J1572" s="7"/>
    </row>
    <row r="1573" spans="5:10" ht="15">
      <c r="E1573" s="38" t="s">
        <v>1186</v>
      </c>
      <c r="F1573" s="193">
        <v>2534.63</v>
      </c>
      <c r="H1573" s="192">
        <v>40803</v>
      </c>
      <c r="I1573" s="38">
        <v>2509.17875</v>
      </c>
      <c r="J1573" s="7"/>
    </row>
    <row r="1574" spans="5:10" ht="15">
      <c r="E1574" s="38" t="s">
        <v>1187</v>
      </c>
      <c r="F1574" s="193">
        <v>2493.9299999999998</v>
      </c>
      <c r="H1574" s="192">
        <v>40802</v>
      </c>
      <c r="I1574" s="38">
        <v>2511.5910399999998</v>
      </c>
      <c r="J1574" s="7"/>
    </row>
    <row r="1575" spans="5:10" ht="15">
      <c r="E1575" s="38" t="s">
        <v>1188</v>
      </c>
      <c r="F1575" s="193">
        <v>2495.0100000000002</v>
      </c>
      <c r="H1575" s="192">
        <v>40801</v>
      </c>
      <c r="I1575" s="38">
        <v>2526.3565400000002</v>
      </c>
      <c r="J1575" s="7"/>
    </row>
    <row r="1576" spans="5:10" ht="15">
      <c r="E1576" s="38" t="s">
        <v>1189</v>
      </c>
      <c r="F1576" s="193">
        <v>2495.0100000000002</v>
      </c>
      <c r="H1576" s="192">
        <v>40800</v>
      </c>
      <c r="I1576" s="38">
        <v>2479.2171499999999</v>
      </c>
      <c r="J1576" s="7"/>
    </row>
    <row r="1577" spans="5:10" ht="15">
      <c r="E1577" s="38" t="s">
        <v>1190</v>
      </c>
      <c r="F1577" s="193">
        <v>2495.0100000000002</v>
      </c>
      <c r="H1577" s="192">
        <v>40799</v>
      </c>
      <c r="I1577" s="38">
        <v>2477.5508500000001</v>
      </c>
      <c r="J1577" s="7"/>
    </row>
    <row r="1578" spans="5:10" ht="15">
      <c r="E1578" s="38" t="s">
        <v>1191</v>
      </c>
      <c r="F1578" s="193">
        <v>2487.0700000000002</v>
      </c>
      <c r="H1578" s="192">
        <v>40798</v>
      </c>
      <c r="I1578" s="38">
        <v>2445.05555</v>
      </c>
      <c r="J1578" s="7"/>
    </row>
    <row r="1579" spans="5:10" ht="15">
      <c r="E1579" s="38" t="s">
        <v>1192</v>
      </c>
      <c r="F1579" s="193">
        <v>2469.0300000000002</v>
      </c>
      <c r="H1579" s="192">
        <v>40797</v>
      </c>
      <c r="I1579" s="38">
        <v>2463.5603299999998</v>
      </c>
      <c r="J1579" s="7"/>
    </row>
    <row r="1580" spans="5:10" ht="15">
      <c r="E1580" s="38" t="s">
        <v>1193</v>
      </c>
      <c r="F1580" s="193">
        <v>2488.5</v>
      </c>
      <c r="H1580" s="192">
        <v>40796</v>
      </c>
      <c r="I1580" s="38">
        <v>2463.5603299999998</v>
      </c>
      <c r="J1580" s="7"/>
    </row>
    <row r="1581" spans="5:10" ht="15">
      <c r="E1581" s="38" t="s">
        <v>1194</v>
      </c>
      <c r="F1581" s="193">
        <v>2471.21</v>
      </c>
      <c r="H1581" s="192">
        <v>40795</v>
      </c>
      <c r="I1581" s="38">
        <v>2454.40038</v>
      </c>
      <c r="J1581" s="7"/>
    </row>
    <row r="1582" spans="5:10" ht="15">
      <c r="E1582" s="38" t="s">
        <v>1195</v>
      </c>
      <c r="F1582" s="193">
        <v>2461.17</v>
      </c>
      <c r="H1582" s="192">
        <v>40794</v>
      </c>
      <c r="I1582" s="38">
        <v>2505.7357200000001</v>
      </c>
      <c r="J1582" s="7"/>
    </row>
    <row r="1583" spans="5:10" ht="15">
      <c r="E1583" s="38" t="s">
        <v>1196</v>
      </c>
      <c r="F1583" s="193">
        <v>2461.17</v>
      </c>
      <c r="H1583" s="192">
        <v>40793</v>
      </c>
      <c r="I1583" s="38">
        <v>2515.0967999999998</v>
      </c>
      <c r="J1583" s="7"/>
    </row>
    <row r="1584" spans="5:10" ht="15">
      <c r="E1584" s="38" t="s">
        <v>1197</v>
      </c>
      <c r="F1584" s="193">
        <v>2461.17</v>
      </c>
      <c r="H1584" s="192">
        <v>40792</v>
      </c>
      <c r="I1584" s="38">
        <v>2501.9815199999998</v>
      </c>
      <c r="J1584" s="7"/>
    </row>
    <row r="1585" spans="5:10" ht="15">
      <c r="E1585" s="38" t="s">
        <v>1198</v>
      </c>
      <c r="F1585" s="193">
        <v>2419.81</v>
      </c>
      <c r="H1585" s="192">
        <v>40791</v>
      </c>
      <c r="I1585" s="38">
        <v>2515.8873600000002</v>
      </c>
      <c r="J1585" s="7"/>
    </row>
    <row r="1586" spans="5:10" ht="15">
      <c r="E1586" s="38" t="s">
        <v>1199</v>
      </c>
      <c r="F1586" s="193">
        <v>2393.42</v>
      </c>
      <c r="H1586" s="192">
        <v>40790</v>
      </c>
      <c r="I1586" s="38">
        <v>2533.0913799999998</v>
      </c>
      <c r="J1586" s="7"/>
    </row>
    <row r="1587" spans="5:10" ht="15">
      <c r="E1587" s="38" t="s">
        <v>1200</v>
      </c>
      <c r="F1587" s="193">
        <v>2388.06</v>
      </c>
      <c r="H1587" s="192">
        <v>40789</v>
      </c>
      <c r="I1587" s="38">
        <v>2533.0913799999998</v>
      </c>
      <c r="J1587" s="7"/>
    </row>
    <row r="1588" spans="5:10" ht="15">
      <c r="E1588" s="192">
        <v>42009</v>
      </c>
      <c r="F1588" s="193">
        <v>2393.58</v>
      </c>
      <c r="H1588" s="192">
        <v>40788</v>
      </c>
      <c r="I1588" s="38">
        <v>2526.99593</v>
      </c>
      <c r="J1588" s="7"/>
    </row>
    <row r="1589" spans="5:10" ht="15">
      <c r="E1589" s="192">
        <v>42040</v>
      </c>
      <c r="F1589" s="193">
        <v>2393.58</v>
      </c>
      <c r="H1589" s="192">
        <v>40787</v>
      </c>
      <c r="I1589" s="38">
        <v>2536.9595100000001</v>
      </c>
      <c r="J1589" s="7"/>
    </row>
    <row r="1590" spans="5:10" ht="15">
      <c r="E1590" s="192">
        <v>42068</v>
      </c>
      <c r="F1590" s="193">
        <v>2393.58</v>
      </c>
      <c r="H1590" s="192">
        <v>40786</v>
      </c>
      <c r="I1590" s="38">
        <v>2568.1136700000002</v>
      </c>
      <c r="J1590" s="7"/>
    </row>
    <row r="1591" spans="5:10" ht="15">
      <c r="E1591" s="192">
        <v>42099</v>
      </c>
      <c r="F1591" s="193">
        <v>2393.58</v>
      </c>
      <c r="H1591" s="192">
        <v>40785</v>
      </c>
      <c r="I1591" s="38">
        <v>2580.0169900000001</v>
      </c>
      <c r="J1591" s="7"/>
    </row>
    <row r="1592" spans="5:10" ht="15">
      <c r="E1592" s="192">
        <v>42129</v>
      </c>
      <c r="F1592" s="193">
        <v>2408.17</v>
      </c>
      <c r="H1592" s="192">
        <v>40784</v>
      </c>
      <c r="I1592" s="38">
        <v>2607.6080700000002</v>
      </c>
      <c r="J1592" s="7"/>
    </row>
    <row r="1593" spans="5:10" ht="15">
      <c r="E1593" s="192">
        <v>42160</v>
      </c>
      <c r="F1593" s="193">
        <v>2386.7199999999998</v>
      </c>
      <c r="H1593" s="192">
        <v>40783</v>
      </c>
      <c r="I1593" s="38">
        <v>2576.12302</v>
      </c>
      <c r="J1593" s="7"/>
    </row>
    <row r="1594" spans="5:10" ht="15">
      <c r="E1594" s="192">
        <v>42190</v>
      </c>
      <c r="F1594" s="193">
        <v>2362.41</v>
      </c>
      <c r="H1594" s="192">
        <v>40782</v>
      </c>
      <c r="I1594" s="38">
        <v>2576.12302</v>
      </c>
      <c r="J1594" s="7"/>
    </row>
    <row r="1595" spans="5:10" ht="15">
      <c r="E1595" s="192">
        <v>42221</v>
      </c>
      <c r="F1595" s="193">
        <v>2369.23</v>
      </c>
      <c r="H1595" s="192">
        <v>40781</v>
      </c>
      <c r="I1595" s="38">
        <v>2571.8582500000002</v>
      </c>
      <c r="J1595" s="7"/>
    </row>
    <row r="1596" spans="5:10" ht="15">
      <c r="E1596" s="192">
        <v>42252</v>
      </c>
      <c r="F1596" s="193">
        <v>2360.58</v>
      </c>
      <c r="H1596" s="192">
        <v>40780</v>
      </c>
      <c r="I1596" s="38">
        <v>2571.3186700000001</v>
      </c>
      <c r="J1596" s="7"/>
    </row>
    <row r="1597" spans="5:10" ht="15">
      <c r="E1597" s="192">
        <v>42282</v>
      </c>
      <c r="F1597" s="193">
        <v>2360.58</v>
      </c>
      <c r="H1597" s="192">
        <v>40779</v>
      </c>
      <c r="I1597" s="38">
        <v>2567.5541199999998</v>
      </c>
      <c r="J1597" s="7"/>
    </row>
    <row r="1598" spans="5:10" ht="15">
      <c r="E1598" s="192">
        <v>42313</v>
      </c>
      <c r="F1598" s="193">
        <v>2360.58</v>
      </c>
      <c r="H1598" s="192">
        <v>40778</v>
      </c>
      <c r="I1598" s="38">
        <v>2561.39653</v>
      </c>
      <c r="J1598" s="7"/>
    </row>
    <row r="1599" spans="5:10" ht="15">
      <c r="E1599" s="192">
        <v>42343</v>
      </c>
      <c r="F1599" s="193">
        <v>2381.5300000000002</v>
      </c>
      <c r="H1599" s="192">
        <v>40777</v>
      </c>
      <c r="I1599" s="38">
        <v>2558.5407599999999</v>
      </c>
      <c r="J1599" s="7"/>
    </row>
    <row r="1600" spans="5:10" ht="15">
      <c r="E1600" s="38" t="s">
        <v>1201</v>
      </c>
      <c r="F1600" s="193">
        <v>2386.77</v>
      </c>
      <c r="H1600" s="192">
        <v>40776</v>
      </c>
      <c r="I1600" s="38">
        <v>2565.1232399999999</v>
      </c>
      <c r="J1600" s="7"/>
    </row>
    <row r="1601" spans="5:10" ht="15">
      <c r="E1601" s="38" t="s">
        <v>1202</v>
      </c>
      <c r="F1601" s="193">
        <v>2377.87</v>
      </c>
      <c r="H1601" s="192">
        <v>40775</v>
      </c>
      <c r="I1601" s="38">
        <v>2565.1232399999999</v>
      </c>
      <c r="J1601" s="7"/>
    </row>
    <row r="1602" spans="5:10" ht="15">
      <c r="E1602" s="38" t="s">
        <v>1203</v>
      </c>
      <c r="F1602" s="193">
        <v>2389.4899999999998</v>
      </c>
      <c r="H1602" s="192">
        <v>40774</v>
      </c>
      <c r="I1602" s="38">
        <v>2560.4949000000001</v>
      </c>
      <c r="J1602" s="7"/>
    </row>
    <row r="1603" spans="5:10" ht="15">
      <c r="E1603" s="38" t="s">
        <v>1204</v>
      </c>
      <c r="F1603" s="193">
        <v>2417.0100000000002</v>
      </c>
      <c r="H1603" s="192">
        <v>40773</v>
      </c>
      <c r="I1603" s="38">
        <v>2530.1407300000001</v>
      </c>
      <c r="J1603" s="7"/>
    </row>
    <row r="1604" spans="5:10" ht="15">
      <c r="E1604" s="38" t="s">
        <v>1205</v>
      </c>
      <c r="F1604" s="193">
        <v>2417.0100000000002</v>
      </c>
      <c r="H1604" s="192">
        <v>40772</v>
      </c>
      <c r="I1604" s="38">
        <v>2567.8955299999998</v>
      </c>
      <c r="J1604" s="7"/>
    </row>
    <row r="1605" spans="5:10" ht="15">
      <c r="E1605" s="38" t="s">
        <v>1206</v>
      </c>
      <c r="F1605" s="193">
        <v>2417.0100000000002</v>
      </c>
      <c r="H1605" s="192">
        <v>40771</v>
      </c>
      <c r="I1605" s="38">
        <v>2567.7565</v>
      </c>
      <c r="J1605" s="7"/>
    </row>
    <row r="1606" spans="5:10" ht="15">
      <c r="E1606" s="38" t="s">
        <v>1207</v>
      </c>
      <c r="F1606" s="193">
        <v>2417.0100000000002</v>
      </c>
      <c r="H1606" s="192">
        <v>40770</v>
      </c>
      <c r="I1606" s="38">
        <v>2535.1211899999998</v>
      </c>
      <c r="J1606" s="7"/>
    </row>
    <row r="1607" spans="5:10" ht="15">
      <c r="E1607" s="38" t="s">
        <v>1208</v>
      </c>
      <c r="F1607" s="193">
        <v>2475.4499999999998</v>
      </c>
      <c r="H1607" s="192">
        <v>40769</v>
      </c>
      <c r="I1607" s="38">
        <v>2535.1211899999998</v>
      </c>
      <c r="J1607" s="7"/>
    </row>
    <row r="1608" spans="5:10" ht="15">
      <c r="E1608" s="38" t="s">
        <v>1209</v>
      </c>
      <c r="F1608" s="193">
        <v>2503.37</v>
      </c>
      <c r="H1608" s="192">
        <v>40768</v>
      </c>
      <c r="I1608" s="38">
        <v>2535.1211899999998</v>
      </c>
      <c r="J1608" s="7"/>
    </row>
    <row r="1609" spans="5:10" ht="15">
      <c r="E1609" s="38" t="s">
        <v>1210</v>
      </c>
      <c r="F1609" s="193">
        <v>2489.39</v>
      </c>
      <c r="H1609" s="192">
        <v>40767</v>
      </c>
      <c r="I1609" s="38">
        <v>2549.5072799999998</v>
      </c>
      <c r="J1609" s="7"/>
    </row>
    <row r="1610" spans="5:10" ht="15">
      <c r="E1610" s="38" t="s">
        <v>1211</v>
      </c>
      <c r="F1610" s="193">
        <v>2500.2199999999998</v>
      </c>
      <c r="H1610" s="192">
        <v>40766</v>
      </c>
      <c r="I1610" s="38">
        <v>2569.8040900000001</v>
      </c>
      <c r="J1610" s="7"/>
    </row>
    <row r="1611" spans="5:10" ht="15">
      <c r="E1611" s="38" t="s">
        <v>1212</v>
      </c>
      <c r="F1611" s="193">
        <v>2500.2199999999998</v>
      </c>
      <c r="H1611" s="192">
        <v>40765</v>
      </c>
      <c r="I1611" s="38">
        <v>2569.41516</v>
      </c>
      <c r="J1611" s="7"/>
    </row>
    <row r="1612" spans="5:10" ht="15">
      <c r="E1612" s="38" t="s">
        <v>1213</v>
      </c>
      <c r="F1612" s="193">
        <v>2500.2199999999998</v>
      </c>
      <c r="H1612" s="192">
        <v>40764</v>
      </c>
      <c r="I1612" s="38">
        <v>2575.6790799999999</v>
      </c>
      <c r="J1612" s="7"/>
    </row>
    <row r="1613" spans="5:10" ht="15">
      <c r="E1613" s="38" t="s">
        <v>1214</v>
      </c>
      <c r="F1613" s="193">
        <v>2500.2199999999998</v>
      </c>
      <c r="H1613" s="192">
        <v>40763</v>
      </c>
      <c r="I1613" s="38">
        <v>2543.5440199999998</v>
      </c>
      <c r="J1613" s="7"/>
    </row>
    <row r="1614" spans="5:10" ht="15">
      <c r="E1614" s="38" t="s">
        <v>1215</v>
      </c>
      <c r="F1614" s="193">
        <v>2542.5300000000002</v>
      </c>
      <c r="H1614" s="192">
        <v>40762</v>
      </c>
      <c r="I1614" s="38">
        <v>2544.3507199999999</v>
      </c>
      <c r="J1614" s="7"/>
    </row>
    <row r="1615" spans="5:10" ht="15">
      <c r="E1615" s="38" t="s">
        <v>1216</v>
      </c>
      <c r="F1615" s="193">
        <v>2548.13</v>
      </c>
      <c r="H1615" s="192">
        <v>40761</v>
      </c>
      <c r="I1615" s="38">
        <v>2544.3507199999999</v>
      </c>
      <c r="J1615" s="7"/>
    </row>
    <row r="1616" spans="5:10" ht="15">
      <c r="E1616" s="38" t="s">
        <v>1217</v>
      </c>
      <c r="F1616" s="193">
        <v>2549.9699999999998</v>
      </c>
      <c r="H1616" s="192">
        <v>40760</v>
      </c>
      <c r="I1616" s="38">
        <v>2528.2416699999999</v>
      </c>
      <c r="J1616" s="7"/>
    </row>
    <row r="1617" spans="5:10" ht="15">
      <c r="E1617" s="38" t="s">
        <v>1218</v>
      </c>
      <c r="F1617" s="193">
        <v>2533.79</v>
      </c>
      <c r="H1617" s="192">
        <v>40759</v>
      </c>
      <c r="I1617" s="38">
        <v>2509.2679400000002</v>
      </c>
      <c r="J1617" s="7"/>
    </row>
    <row r="1618" spans="5:10" ht="15">
      <c r="E1618" s="38" t="s">
        <v>1219</v>
      </c>
      <c r="F1618" s="193">
        <v>2533.79</v>
      </c>
      <c r="H1618" s="192">
        <v>40758</v>
      </c>
      <c r="I1618" s="38">
        <v>2523.2954800000002</v>
      </c>
      <c r="J1618" s="7"/>
    </row>
    <row r="1619" spans="5:10" ht="15">
      <c r="E1619" s="192">
        <v>42010</v>
      </c>
      <c r="F1619" s="193">
        <v>2533.79</v>
      </c>
      <c r="H1619" s="192">
        <v>40757</v>
      </c>
      <c r="I1619" s="38">
        <v>2519.1594599999999</v>
      </c>
      <c r="J1619" s="7"/>
    </row>
    <row r="1620" spans="5:10" ht="15">
      <c r="E1620" s="192">
        <v>42041</v>
      </c>
      <c r="F1620" s="193">
        <v>2549.29</v>
      </c>
      <c r="H1620" s="192">
        <v>40756</v>
      </c>
      <c r="I1620" s="38">
        <v>2524.6821799999998</v>
      </c>
      <c r="J1620" s="7"/>
    </row>
    <row r="1621" spans="5:10" ht="15">
      <c r="E1621" s="192">
        <v>42069</v>
      </c>
      <c r="F1621" s="193">
        <v>2554.44</v>
      </c>
      <c r="H1621" s="192">
        <v>40755</v>
      </c>
      <c r="I1621" s="38">
        <v>2554.7273399999999</v>
      </c>
      <c r="J1621" s="7"/>
    </row>
    <row r="1622" spans="5:10" ht="15">
      <c r="E1622" s="192">
        <v>42100</v>
      </c>
      <c r="F1622" s="193">
        <v>2571.92</v>
      </c>
      <c r="H1622" s="192">
        <v>40754</v>
      </c>
      <c r="I1622" s="38">
        <v>2554.7273399999999</v>
      </c>
      <c r="J1622" s="7"/>
    </row>
    <row r="1623" spans="5:10" ht="15">
      <c r="E1623" s="192">
        <v>42130</v>
      </c>
      <c r="F1623" s="193">
        <v>2588.56</v>
      </c>
      <c r="H1623" s="192">
        <v>40753</v>
      </c>
      <c r="I1623" s="38">
        <v>2545.14255</v>
      </c>
      <c r="J1623" s="7"/>
    </row>
    <row r="1624" spans="5:10" ht="15">
      <c r="E1624" s="192">
        <v>42161</v>
      </c>
      <c r="F1624" s="193">
        <v>2623.66</v>
      </c>
      <c r="H1624" s="192">
        <v>40752</v>
      </c>
      <c r="I1624" s="38">
        <v>2523.7927</v>
      </c>
      <c r="J1624" s="7"/>
    </row>
    <row r="1625" spans="5:10" ht="15">
      <c r="E1625" s="192">
        <v>42191</v>
      </c>
      <c r="F1625" s="193">
        <v>2623.66</v>
      </c>
      <c r="H1625" s="192">
        <v>40751</v>
      </c>
      <c r="I1625" s="38">
        <v>2531.3234000000002</v>
      </c>
      <c r="J1625" s="7"/>
    </row>
    <row r="1626" spans="5:10" ht="15">
      <c r="E1626" s="192">
        <v>42222</v>
      </c>
      <c r="F1626" s="193">
        <v>2623.66</v>
      </c>
      <c r="H1626" s="192">
        <v>40750</v>
      </c>
      <c r="I1626" s="38">
        <v>2561.0653699999998</v>
      </c>
      <c r="J1626" s="7"/>
    </row>
    <row r="1627" spans="5:10" ht="15">
      <c r="E1627" s="192">
        <v>42253</v>
      </c>
      <c r="F1627" s="193">
        <v>2623.66</v>
      </c>
      <c r="H1627" s="192">
        <v>40749</v>
      </c>
      <c r="I1627" s="38">
        <v>2519.4248299999999</v>
      </c>
      <c r="J1627" s="7"/>
    </row>
    <row r="1628" spans="5:10" ht="15">
      <c r="E1628" s="192">
        <v>42283</v>
      </c>
      <c r="F1628" s="193">
        <v>2569.17</v>
      </c>
      <c r="H1628" s="192">
        <v>40748</v>
      </c>
      <c r="I1628" s="38">
        <v>2524.5211399999998</v>
      </c>
      <c r="J1628" s="7"/>
    </row>
    <row r="1629" spans="5:10" ht="15">
      <c r="E1629" s="192">
        <v>42314</v>
      </c>
      <c r="F1629" s="193">
        <v>2523</v>
      </c>
      <c r="H1629" s="192">
        <v>40747</v>
      </c>
      <c r="I1629" s="38">
        <v>2524.5211399999998</v>
      </c>
      <c r="J1629" s="7"/>
    </row>
    <row r="1630" spans="5:10" ht="15">
      <c r="E1630" s="192">
        <v>42344</v>
      </c>
      <c r="F1630" s="193">
        <v>2538.5500000000002</v>
      </c>
      <c r="H1630" s="192">
        <v>40746</v>
      </c>
      <c r="I1630" s="38">
        <v>2523.1276899999998</v>
      </c>
      <c r="J1630" s="7"/>
    </row>
    <row r="1631" spans="5:10" ht="15">
      <c r="E1631" s="38" t="s">
        <v>1220</v>
      </c>
      <c r="F1631" s="193">
        <v>2535.91</v>
      </c>
      <c r="H1631" s="192">
        <v>40745</v>
      </c>
      <c r="I1631" s="38">
        <v>2527.1827499999999</v>
      </c>
      <c r="J1631" s="7"/>
    </row>
    <row r="1632" spans="5:10" ht="15">
      <c r="E1632" s="38" t="s">
        <v>1221</v>
      </c>
      <c r="F1632" s="193">
        <v>2535.91</v>
      </c>
      <c r="H1632" s="192">
        <v>40744</v>
      </c>
      <c r="I1632" s="38">
        <v>2493.9661799999999</v>
      </c>
      <c r="J1632" s="7"/>
    </row>
    <row r="1633" spans="5:10" ht="15">
      <c r="E1633" s="38" t="s">
        <v>1222</v>
      </c>
      <c r="F1633" s="193">
        <v>2535.91</v>
      </c>
      <c r="H1633" s="192">
        <v>40743</v>
      </c>
      <c r="I1633" s="38">
        <v>2496.09476</v>
      </c>
      <c r="J1633" s="7"/>
    </row>
    <row r="1634" spans="5:10" ht="15">
      <c r="E1634" s="38" t="s">
        <v>1223</v>
      </c>
      <c r="F1634" s="193">
        <v>2535.91</v>
      </c>
      <c r="H1634" s="192">
        <v>40742</v>
      </c>
      <c r="I1634" s="38">
        <v>2455.7248</v>
      </c>
      <c r="J1634" s="7"/>
    </row>
    <row r="1635" spans="5:10" ht="15">
      <c r="E1635" s="38" t="s">
        <v>1224</v>
      </c>
      <c r="F1635" s="193">
        <v>2531.7199999999998</v>
      </c>
      <c r="H1635" s="192">
        <v>40741</v>
      </c>
      <c r="I1635" s="38">
        <v>2472.8836200000001</v>
      </c>
      <c r="J1635" s="7"/>
    </row>
    <row r="1636" spans="5:10" ht="15">
      <c r="E1636" s="38" t="s">
        <v>1225</v>
      </c>
      <c r="F1636" s="193">
        <v>2550.4299999999998</v>
      </c>
      <c r="H1636" s="192">
        <v>40740</v>
      </c>
      <c r="I1636" s="38">
        <v>2472.8836200000001</v>
      </c>
      <c r="J1636" s="7"/>
    </row>
    <row r="1637" spans="5:10" ht="15">
      <c r="E1637" s="38" t="s">
        <v>1226</v>
      </c>
      <c r="F1637" s="193">
        <v>2528.85</v>
      </c>
      <c r="H1637" s="192">
        <v>40739</v>
      </c>
      <c r="I1637" s="38">
        <v>2469.3668600000001</v>
      </c>
      <c r="J1637" s="7"/>
    </row>
    <row r="1638" spans="5:10" ht="15">
      <c r="E1638" s="38" t="s">
        <v>1227</v>
      </c>
      <c r="F1638" s="193">
        <v>2548.1999999999998</v>
      </c>
      <c r="H1638" s="192">
        <v>40738</v>
      </c>
      <c r="I1638" s="38">
        <v>2488.8907899999999</v>
      </c>
      <c r="J1638" s="7"/>
    </row>
    <row r="1639" spans="5:10" ht="15">
      <c r="E1639" s="38" t="s">
        <v>1228</v>
      </c>
      <c r="F1639" s="193">
        <v>2548.1999999999998</v>
      </c>
      <c r="H1639" s="192">
        <v>40737</v>
      </c>
      <c r="I1639" s="38">
        <v>2499.9579199999998</v>
      </c>
      <c r="J1639" s="7"/>
    </row>
    <row r="1640" spans="5:10" ht="15">
      <c r="E1640" s="38" t="s">
        <v>1229</v>
      </c>
      <c r="F1640" s="193">
        <v>2548.1999999999998</v>
      </c>
      <c r="H1640" s="192">
        <v>40736</v>
      </c>
      <c r="I1640" s="38">
        <v>2473.22379</v>
      </c>
      <c r="J1640" s="7"/>
    </row>
    <row r="1641" spans="5:10" ht="15">
      <c r="E1641" s="38" t="s">
        <v>1230</v>
      </c>
      <c r="F1641" s="193">
        <v>2537.6799999999998</v>
      </c>
      <c r="H1641" s="192">
        <v>40735</v>
      </c>
      <c r="I1641" s="38">
        <v>2461.4145899999999</v>
      </c>
      <c r="J1641" s="7"/>
    </row>
    <row r="1642" spans="5:10" ht="15">
      <c r="E1642" s="38" t="s">
        <v>1231</v>
      </c>
      <c r="F1642" s="193">
        <v>2550.7399999999998</v>
      </c>
      <c r="H1642" s="192">
        <v>40734</v>
      </c>
      <c r="I1642" s="38">
        <v>2508.6547500000001</v>
      </c>
      <c r="J1642" s="7"/>
    </row>
    <row r="1643" spans="5:10" ht="15">
      <c r="E1643" s="38" t="s">
        <v>1232</v>
      </c>
      <c r="F1643" s="193">
        <v>2566.66</v>
      </c>
      <c r="H1643" s="192">
        <v>40733</v>
      </c>
      <c r="I1643" s="38">
        <v>2508.6547500000001</v>
      </c>
      <c r="J1643" s="7"/>
    </row>
    <row r="1644" spans="5:10" ht="15">
      <c r="E1644" s="38" t="s">
        <v>1233</v>
      </c>
      <c r="F1644" s="193">
        <v>2556.21</v>
      </c>
      <c r="H1644" s="192">
        <v>40732</v>
      </c>
      <c r="I1644" s="38">
        <v>2508.6119699999999</v>
      </c>
      <c r="J1644" s="7"/>
    </row>
    <row r="1645" spans="5:10" ht="15">
      <c r="E1645" s="38" t="s">
        <v>1234</v>
      </c>
      <c r="F1645" s="193">
        <v>2585.11</v>
      </c>
      <c r="H1645" s="192">
        <v>40731</v>
      </c>
      <c r="I1645" s="38">
        <v>2539.23578</v>
      </c>
      <c r="J1645" s="7"/>
    </row>
    <row r="1646" spans="5:10" ht="15">
      <c r="E1646" s="38" t="s">
        <v>1235</v>
      </c>
      <c r="F1646" s="193">
        <v>2585.11</v>
      </c>
      <c r="H1646" s="192">
        <v>40730</v>
      </c>
      <c r="I1646" s="38">
        <v>2527.25504</v>
      </c>
      <c r="J1646" s="7"/>
    </row>
    <row r="1647" spans="5:10" ht="15">
      <c r="E1647" s="38" t="s">
        <v>1236</v>
      </c>
      <c r="F1647" s="193">
        <v>2585.11</v>
      </c>
      <c r="H1647" s="192">
        <v>40729</v>
      </c>
      <c r="I1647" s="38">
        <v>2549.4101799999999</v>
      </c>
      <c r="J1647" s="7"/>
    </row>
    <row r="1648" spans="5:10" ht="15">
      <c r="E1648" s="38" t="s">
        <v>1237</v>
      </c>
      <c r="F1648" s="193">
        <v>2585.11</v>
      </c>
      <c r="H1648" s="192">
        <v>40728</v>
      </c>
      <c r="I1648" s="38">
        <v>2557.8706099999999</v>
      </c>
      <c r="J1648" s="7"/>
    </row>
    <row r="1649" spans="5:10" ht="15">
      <c r="E1649" s="192">
        <v>42011</v>
      </c>
      <c r="F1649" s="193">
        <v>2598.6799999999998</v>
      </c>
      <c r="H1649" s="192">
        <v>40727</v>
      </c>
      <c r="I1649" s="38">
        <v>2552.6709700000001</v>
      </c>
      <c r="J1649" s="7"/>
    </row>
    <row r="1650" spans="5:10" ht="15">
      <c r="E1650" s="192">
        <v>42042</v>
      </c>
      <c r="F1650" s="193">
        <v>2626.8</v>
      </c>
      <c r="H1650" s="192">
        <v>40726</v>
      </c>
      <c r="I1650" s="38">
        <v>2552.6709700000001</v>
      </c>
      <c r="J1650" s="7"/>
    </row>
    <row r="1651" spans="5:10" ht="15">
      <c r="E1651" s="192">
        <v>42070</v>
      </c>
      <c r="F1651" s="193">
        <v>2623.91</v>
      </c>
      <c r="H1651" s="192">
        <v>40725</v>
      </c>
      <c r="I1651" s="38">
        <v>2566.76244</v>
      </c>
      <c r="J1651" s="7"/>
    </row>
    <row r="1652" spans="5:10" ht="15">
      <c r="E1652" s="192">
        <v>42101</v>
      </c>
      <c r="F1652" s="193">
        <v>2642.97</v>
      </c>
      <c r="H1652" s="192">
        <v>40724</v>
      </c>
      <c r="I1652" s="38">
        <v>2580.9649800000002</v>
      </c>
      <c r="J1652" s="7"/>
    </row>
    <row r="1653" spans="5:10" ht="15">
      <c r="E1653" s="192">
        <v>42131</v>
      </c>
      <c r="F1653" s="193">
        <v>2642.97</v>
      </c>
      <c r="H1653" s="192">
        <v>40723</v>
      </c>
      <c r="I1653" s="38">
        <v>2572.1765099999998</v>
      </c>
      <c r="J1653" s="7"/>
    </row>
    <row r="1654" spans="5:10" ht="15">
      <c r="E1654" s="192">
        <v>42162</v>
      </c>
      <c r="F1654" s="193">
        <v>2642.97</v>
      </c>
      <c r="H1654" s="192">
        <v>40722</v>
      </c>
      <c r="I1654" s="38">
        <v>2567.8171400000001</v>
      </c>
      <c r="J1654" s="7"/>
    </row>
    <row r="1655" spans="5:10" ht="15">
      <c r="E1655" s="192">
        <v>42192</v>
      </c>
      <c r="F1655" s="193">
        <v>2665.41</v>
      </c>
      <c r="H1655" s="192">
        <v>40721</v>
      </c>
      <c r="I1655" s="38">
        <v>2553.2465699999998</v>
      </c>
      <c r="J1655" s="7"/>
    </row>
    <row r="1656" spans="5:10" ht="15">
      <c r="E1656" s="192">
        <v>42223</v>
      </c>
      <c r="F1656" s="193">
        <v>2690.15</v>
      </c>
      <c r="H1656" s="192">
        <v>40720</v>
      </c>
      <c r="I1656" s="38">
        <v>2532.4187000000002</v>
      </c>
      <c r="J1656" s="7"/>
    </row>
    <row r="1657" spans="5:10" ht="15">
      <c r="E1657" s="192">
        <v>42254</v>
      </c>
      <c r="F1657" s="193">
        <v>2690.79</v>
      </c>
      <c r="H1657" s="192">
        <v>40719</v>
      </c>
      <c r="I1657" s="38">
        <v>2532.4187000000002</v>
      </c>
      <c r="J1657" s="7"/>
    </row>
    <row r="1658" spans="5:10" ht="15">
      <c r="E1658" s="192">
        <v>42284</v>
      </c>
      <c r="F1658" s="193">
        <v>2670.79</v>
      </c>
      <c r="H1658" s="192">
        <v>40718</v>
      </c>
      <c r="I1658" s="38">
        <v>2532.8578200000002</v>
      </c>
      <c r="J1658" s="7"/>
    </row>
    <row r="1659" spans="5:10" ht="15">
      <c r="E1659" s="192">
        <v>42315</v>
      </c>
      <c r="F1659" s="193">
        <v>2667.37</v>
      </c>
      <c r="H1659" s="192">
        <v>40717</v>
      </c>
      <c r="I1659" s="38">
        <v>2517.1596399999999</v>
      </c>
      <c r="J1659" s="7"/>
    </row>
    <row r="1660" spans="5:10" ht="15">
      <c r="E1660" s="192">
        <v>42345</v>
      </c>
      <c r="F1660" s="193">
        <v>2667.37</v>
      </c>
      <c r="H1660" s="192">
        <v>40716</v>
      </c>
      <c r="I1660" s="38">
        <v>2569.9448299999999</v>
      </c>
      <c r="J1660" s="7"/>
    </row>
    <row r="1661" spans="5:10" ht="15">
      <c r="E1661" s="38" t="s">
        <v>1238</v>
      </c>
      <c r="F1661" s="193">
        <v>2667.37</v>
      </c>
      <c r="H1661" s="192">
        <v>40715</v>
      </c>
      <c r="I1661" s="38">
        <v>2572.0052300000002</v>
      </c>
      <c r="J1661" s="7"/>
    </row>
    <row r="1662" spans="5:10" ht="15">
      <c r="E1662" s="38" t="s">
        <v>1239</v>
      </c>
      <c r="F1662" s="193">
        <v>2693.54</v>
      </c>
      <c r="H1662" s="192">
        <v>40714</v>
      </c>
      <c r="I1662" s="38">
        <v>2558.6993600000001</v>
      </c>
      <c r="J1662" s="7"/>
    </row>
    <row r="1663" spans="5:10" ht="15">
      <c r="E1663" s="38" t="s">
        <v>1240</v>
      </c>
      <c r="F1663" s="193">
        <v>2688.2</v>
      </c>
      <c r="H1663" s="192">
        <v>40713</v>
      </c>
      <c r="I1663" s="38">
        <v>2557.8948500000001</v>
      </c>
      <c r="J1663" s="7"/>
    </row>
    <row r="1664" spans="5:10" ht="15">
      <c r="E1664" s="38" t="s">
        <v>1241</v>
      </c>
      <c r="F1664" s="193">
        <v>2713.04</v>
      </c>
      <c r="H1664" s="192">
        <v>40712</v>
      </c>
      <c r="I1664" s="38">
        <v>2557.8948500000001</v>
      </c>
      <c r="J1664" s="7"/>
    </row>
    <row r="1665" spans="5:10" ht="15">
      <c r="E1665" s="38" t="s">
        <v>1242</v>
      </c>
      <c r="F1665" s="193">
        <v>2727.23</v>
      </c>
      <c r="H1665" s="192">
        <v>40711</v>
      </c>
      <c r="I1665" s="38">
        <v>2566.6510400000002</v>
      </c>
      <c r="J1665" s="7"/>
    </row>
    <row r="1666" spans="5:10" ht="15">
      <c r="E1666" s="38" t="s">
        <v>1243</v>
      </c>
      <c r="F1666" s="193">
        <v>2751.88</v>
      </c>
      <c r="H1666" s="192">
        <v>40710</v>
      </c>
      <c r="I1666" s="38">
        <v>2519.2558800000002</v>
      </c>
      <c r="J1666" s="7"/>
    </row>
    <row r="1667" spans="5:10" ht="15">
      <c r="E1667" s="38" t="s">
        <v>1244</v>
      </c>
      <c r="F1667" s="193">
        <v>2751.88</v>
      </c>
      <c r="H1667" s="192">
        <v>40709</v>
      </c>
      <c r="I1667" s="38">
        <v>2535.5663800000002</v>
      </c>
      <c r="J1667" s="7"/>
    </row>
    <row r="1668" spans="5:10" ht="15">
      <c r="E1668" s="38" t="s">
        <v>1245</v>
      </c>
      <c r="F1668" s="193">
        <v>2751.88</v>
      </c>
      <c r="H1668" s="192">
        <v>40708</v>
      </c>
      <c r="I1668" s="38">
        <v>2573.6671900000001</v>
      </c>
      <c r="J1668" s="7"/>
    </row>
    <row r="1669" spans="5:10" ht="15">
      <c r="E1669" s="38" t="s">
        <v>1246</v>
      </c>
      <c r="F1669" s="193">
        <v>2751.88</v>
      </c>
      <c r="H1669" s="192">
        <v>40707</v>
      </c>
      <c r="I1669" s="38">
        <v>2551.6537400000002</v>
      </c>
      <c r="J1669" s="7"/>
    </row>
    <row r="1670" spans="5:10" ht="15">
      <c r="E1670" s="38" t="s">
        <v>1247</v>
      </c>
      <c r="F1670" s="193">
        <v>2765.1</v>
      </c>
      <c r="H1670" s="192">
        <v>40706</v>
      </c>
      <c r="I1670" s="38">
        <v>2548.6363500000002</v>
      </c>
      <c r="J1670" s="7"/>
    </row>
    <row r="1671" spans="5:10" ht="15">
      <c r="E1671" s="38" t="s">
        <v>1248</v>
      </c>
      <c r="F1671" s="193">
        <v>2790.26</v>
      </c>
      <c r="H1671" s="192">
        <v>40705</v>
      </c>
      <c r="I1671" s="38">
        <v>2548.6363500000002</v>
      </c>
      <c r="J1671" s="7"/>
    </row>
    <row r="1672" spans="5:10" ht="15">
      <c r="E1672" s="38" t="s">
        <v>1249</v>
      </c>
      <c r="F1672" s="193">
        <v>2807.36</v>
      </c>
      <c r="H1672" s="192">
        <v>40704</v>
      </c>
      <c r="I1672" s="38">
        <v>2545.2619800000002</v>
      </c>
      <c r="J1672" s="7"/>
    </row>
    <row r="1673" spans="5:10" ht="15">
      <c r="E1673" s="38" t="s">
        <v>1250</v>
      </c>
      <c r="F1673" s="193">
        <v>2857.46</v>
      </c>
      <c r="H1673" s="192">
        <v>40703</v>
      </c>
      <c r="I1673" s="38">
        <v>2567.4923800000001</v>
      </c>
      <c r="J1673" s="7"/>
    </row>
    <row r="1674" spans="5:10" ht="15">
      <c r="E1674" s="38" t="s">
        <v>1251</v>
      </c>
      <c r="F1674" s="193">
        <v>2857.46</v>
      </c>
      <c r="H1674" s="192">
        <v>40702</v>
      </c>
      <c r="I1674" s="38">
        <v>2585.62889</v>
      </c>
      <c r="J1674" s="7"/>
    </row>
    <row r="1675" spans="5:10" ht="15">
      <c r="E1675" s="38" t="s">
        <v>1252</v>
      </c>
      <c r="F1675" s="193">
        <v>2857.46</v>
      </c>
      <c r="H1675" s="192">
        <v>40701</v>
      </c>
      <c r="I1675" s="38">
        <v>2620.89966</v>
      </c>
      <c r="J1675" s="7"/>
    </row>
    <row r="1676" spans="5:10" ht="15">
      <c r="E1676" s="38" t="s">
        <v>1253</v>
      </c>
      <c r="F1676" s="193">
        <v>2854.13</v>
      </c>
      <c r="H1676" s="192">
        <v>40700</v>
      </c>
      <c r="I1676" s="38">
        <v>2606.7085200000001</v>
      </c>
      <c r="J1676" s="7"/>
    </row>
    <row r="1677" spans="5:10" ht="15">
      <c r="E1677" s="38" t="s">
        <v>1254</v>
      </c>
      <c r="F1677" s="193">
        <v>2855.44</v>
      </c>
      <c r="H1677" s="192">
        <v>40699</v>
      </c>
      <c r="I1677" s="38">
        <v>2600.19308</v>
      </c>
      <c r="J1677" s="7"/>
    </row>
    <row r="1678" spans="5:10" ht="15">
      <c r="E1678" s="38" t="s">
        <v>1255</v>
      </c>
      <c r="F1678" s="193">
        <v>2855.32</v>
      </c>
      <c r="H1678" s="192">
        <v>40698</v>
      </c>
      <c r="I1678" s="38">
        <v>2600.19308</v>
      </c>
      <c r="J1678" s="7"/>
    </row>
    <row r="1679" spans="5:10" ht="15">
      <c r="E1679" s="38" t="s">
        <v>1256</v>
      </c>
      <c r="F1679" s="193">
        <v>2866.04</v>
      </c>
      <c r="H1679" s="192">
        <v>40697</v>
      </c>
      <c r="I1679" s="38">
        <v>2598.8384000000001</v>
      </c>
      <c r="J1679" s="7"/>
    </row>
    <row r="1680" spans="5:10" ht="15">
      <c r="E1680" s="192">
        <v>42012</v>
      </c>
      <c r="F1680" s="193">
        <v>2862.51</v>
      </c>
      <c r="H1680" s="192">
        <v>40696</v>
      </c>
      <c r="I1680" s="38">
        <v>2583.9080399999998</v>
      </c>
      <c r="J1680" s="7"/>
    </row>
    <row r="1681" spans="5:10" ht="15">
      <c r="E1681" s="192">
        <v>42043</v>
      </c>
      <c r="F1681" s="193">
        <v>2862.51</v>
      </c>
      <c r="H1681" s="192">
        <v>40695</v>
      </c>
      <c r="I1681" s="38">
        <v>2593.4596700000002</v>
      </c>
      <c r="J1681" s="7"/>
    </row>
    <row r="1682" spans="5:10" ht="15">
      <c r="E1682" s="192">
        <v>42071</v>
      </c>
      <c r="F1682" s="193">
        <v>2862.51</v>
      </c>
      <c r="H1682" s="192">
        <v>40694</v>
      </c>
      <c r="I1682" s="38">
        <v>2612.6079800000002</v>
      </c>
      <c r="J1682" s="7"/>
    </row>
    <row r="1683" spans="5:10" ht="15">
      <c r="E1683" s="192">
        <v>42102</v>
      </c>
      <c r="F1683" s="193">
        <v>2902.98</v>
      </c>
      <c r="H1683" s="192">
        <v>40693</v>
      </c>
      <c r="I1683" s="38">
        <v>2593.43505</v>
      </c>
      <c r="J1683" s="7"/>
    </row>
    <row r="1684" spans="5:10" ht="15">
      <c r="E1684" s="192">
        <v>42132</v>
      </c>
      <c r="F1684" s="193">
        <v>2906.95</v>
      </c>
      <c r="H1684" s="192">
        <v>40692</v>
      </c>
      <c r="I1684" s="38">
        <v>2591.52684</v>
      </c>
      <c r="J1684" s="7"/>
    </row>
    <row r="1685" spans="5:10" ht="15">
      <c r="E1685" s="192">
        <v>42163</v>
      </c>
      <c r="F1685" s="193">
        <v>2945.97</v>
      </c>
      <c r="H1685" s="192">
        <v>40691</v>
      </c>
      <c r="I1685" s="38">
        <v>2591.52684</v>
      </c>
      <c r="J1685" s="7"/>
    </row>
    <row r="1686" spans="5:10" ht="15">
      <c r="E1686" s="192">
        <v>42193</v>
      </c>
      <c r="F1686" s="193">
        <v>2955.31</v>
      </c>
      <c r="H1686" s="192">
        <v>40690</v>
      </c>
      <c r="I1686" s="38">
        <v>2609.2235000000001</v>
      </c>
      <c r="J1686" s="7"/>
    </row>
    <row r="1687" spans="5:10" ht="15">
      <c r="E1687" s="192">
        <v>42224</v>
      </c>
      <c r="F1687" s="193">
        <v>2955.31</v>
      </c>
      <c r="H1687" s="192">
        <v>40689</v>
      </c>
      <c r="I1687" s="38">
        <v>2582.43622</v>
      </c>
      <c r="J1687" s="7"/>
    </row>
    <row r="1688" spans="5:10" ht="15">
      <c r="E1688" s="192">
        <v>42255</v>
      </c>
      <c r="F1688" s="193">
        <v>2955.31</v>
      </c>
      <c r="H1688" s="192">
        <v>40688</v>
      </c>
      <c r="I1688" s="38">
        <v>2572.8964799999999</v>
      </c>
      <c r="J1688" s="7"/>
    </row>
    <row r="1689" spans="5:10" ht="15">
      <c r="E1689" s="192">
        <v>42285</v>
      </c>
      <c r="F1689" s="193">
        <v>2955.31</v>
      </c>
      <c r="H1689" s="192">
        <v>40687</v>
      </c>
      <c r="I1689" s="38">
        <v>2578.2890400000001</v>
      </c>
      <c r="J1689" s="7"/>
    </row>
    <row r="1690" spans="5:10" ht="15">
      <c r="E1690" s="192">
        <v>42316</v>
      </c>
      <c r="F1690" s="193">
        <v>2913.45</v>
      </c>
      <c r="H1690" s="192">
        <v>40686</v>
      </c>
      <c r="I1690" s="38">
        <v>2551.8076900000001</v>
      </c>
      <c r="J1690" s="7"/>
    </row>
    <row r="1691" spans="5:10" ht="15">
      <c r="E1691" s="192">
        <v>42346</v>
      </c>
      <c r="F1691" s="193">
        <v>2943.97</v>
      </c>
      <c r="H1691" s="192">
        <v>40685</v>
      </c>
      <c r="I1691" s="38">
        <v>2575.5568699999999</v>
      </c>
      <c r="J1691" s="7"/>
    </row>
    <row r="1692" spans="5:10" ht="15">
      <c r="E1692" s="38" t="s">
        <v>1257</v>
      </c>
      <c r="F1692" s="193">
        <v>2937.63</v>
      </c>
      <c r="H1692" s="192">
        <v>40684</v>
      </c>
      <c r="I1692" s="38">
        <v>2575.5568699999999</v>
      </c>
      <c r="J1692" s="7"/>
    </row>
    <row r="1693" spans="5:10" ht="15">
      <c r="E1693" s="38" t="s">
        <v>1258</v>
      </c>
      <c r="F1693" s="193">
        <v>2966.12</v>
      </c>
      <c r="H1693" s="192">
        <v>40683</v>
      </c>
      <c r="I1693" s="38">
        <v>2568.6646000000001</v>
      </c>
      <c r="J1693" s="7"/>
    </row>
    <row r="1694" spans="5:10" ht="15">
      <c r="E1694" s="38" t="s">
        <v>1259</v>
      </c>
      <c r="F1694" s="193">
        <v>2983.12</v>
      </c>
      <c r="H1694" s="192">
        <v>40682</v>
      </c>
      <c r="I1694" s="38">
        <v>2600.3571900000002</v>
      </c>
      <c r="J1694" s="7"/>
    </row>
    <row r="1695" spans="5:10" ht="15">
      <c r="E1695" s="38" t="s">
        <v>1260</v>
      </c>
      <c r="F1695" s="193">
        <v>2983.12</v>
      </c>
      <c r="H1695" s="192">
        <v>40681</v>
      </c>
      <c r="I1695" s="38">
        <v>2602.1840499999998</v>
      </c>
      <c r="J1695" s="7"/>
    </row>
    <row r="1696" spans="5:10" ht="15">
      <c r="E1696" s="38" t="s">
        <v>1261</v>
      </c>
      <c r="F1696" s="193">
        <v>2983.12</v>
      </c>
      <c r="H1696" s="192">
        <v>40680</v>
      </c>
      <c r="I1696" s="38">
        <v>2571.3729199999998</v>
      </c>
      <c r="J1696" s="7"/>
    </row>
    <row r="1697" spans="5:10" ht="15">
      <c r="E1697" s="38" t="s">
        <v>1262</v>
      </c>
      <c r="F1697" s="193">
        <v>2983.12</v>
      </c>
      <c r="H1697" s="192">
        <v>40679</v>
      </c>
      <c r="I1697" s="38">
        <v>2570.12473</v>
      </c>
      <c r="J1697" s="7"/>
    </row>
    <row r="1698" spans="5:10" ht="15">
      <c r="E1698" s="38" t="s">
        <v>1263</v>
      </c>
      <c r="F1698" s="193">
        <v>3003.35</v>
      </c>
      <c r="H1698" s="192">
        <v>40678</v>
      </c>
      <c r="I1698" s="38">
        <v>2564.5280899999998</v>
      </c>
      <c r="J1698" s="7"/>
    </row>
    <row r="1699" spans="5:10" ht="15">
      <c r="E1699" s="38" t="s">
        <v>1264</v>
      </c>
      <c r="F1699" s="193">
        <v>3027.2</v>
      </c>
      <c r="H1699" s="192">
        <v>40677</v>
      </c>
      <c r="I1699" s="38">
        <v>2564.5280899999998</v>
      </c>
      <c r="J1699" s="7"/>
    </row>
    <row r="1700" spans="5:10" ht="15">
      <c r="E1700" s="38" t="s">
        <v>1265</v>
      </c>
      <c r="F1700" s="193">
        <v>3053.65</v>
      </c>
      <c r="H1700" s="192">
        <v>40676</v>
      </c>
      <c r="I1700" s="38">
        <v>2568.06513</v>
      </c>
      <c r="J1700" s="7"/>
    </row>
    <row r="1701" spans="5:10" ht="15">
      <c r="E1701" s="38" t="s">
        <v>1266</v>
      </c>
      <c r="F1701" s="193">
        <v>3102.6</v>
      </c>
      <c r="H1701" s="192">
        <v>40675</v>
      </c>
      <c r="I1701" s="38">
        <v>2553.2878000000001</v>
      </c>
      <c r="J1701" s="7"/>
    </row>
    <row r="1702" spans="5:10" ht="15">
      <c r="E1702" s="38" t="s">
        <v>1267</v>
      </c>
      <c r="F1702" s="193">
        <v>3102.6</v>
      </c>
      <c r="H1702" s="192">
        <v>40674</v>
      </c>
      <c r="I1702" s="38">
        <v>2561.4429100000002</v>
      </c>
      <c r="J1702" s="7"/>
    </row>
    <row r="1703" spans="5:10" ht="15">
      <c r="E1703" s="38" t="s">
        <v>1268</v>
      </c>
      <c r="F1703" s="193">
        <v>3102.6</v>
      </c>
      <c r="H1703" s="192">
        <v>40673</v>
      </c>
      <c r="I1703" s="38">
        <v>2554.93732</v>
      </c>
      <c r="J1703" s="7"/>
    </row>
    <row r="1704" spans="5:10" ht="15">
      <c r="E1704" s="38" t="s">
        <v>1269</v>
      </c>
      <c r="F1704" s="193">
        <v>3208.37</v>
      </c>
      <c r="H1704" s="192">
        <v>40672</v>
      </c>
      <c r="I1704" s="38">
        <v>2515.2669900000001</v>
      </c>
      <c r="J1704" s="7"/>
    </row>
    <row r="1705" spans="5:10" ht="15">
      <c r="E1705" s="38" t="s">
        <v>1270</v>
      </c>
      <c r="F1705" s="193">
        <v>3194.24</v>
      </c>
      <c r="H1705" s="192">
        <v>40671</v>
      </c>
      <c r="I1705" s="38">
        <v>2557.6700300000002</v>
      </c>
      <c r="J1705" s="7"/>
    </row>
    <row r="1706" spans="5:10" ht="15">
      <c r="E1706" s="38" t="s">
        <v>1271</v>
      </c>
      <c r="F1706" s="193">
        <v>3238.51</v>
      </c>
      <c r="H1706" s="192">
        <v>40670</v>
      </c>
      <c r="I1706" s="38">
        <v>2557.6700300000002</v>
      </c>
      <c r="J1706" s="7"/>
    </row>
    <row r="1707" spans="5:10" ht="15">
      <c r="E1707" s="38" t="s">
        <v>1272</v>
      </c>
      <c r="F1707" s="193">
        <v>3195.47</v>
      </c>
      <c r="H1707" s="192">
        <v>40669</v>
      </c>
      <c r="I1707" s="38">
        <v>2566.86715</v>
      </c>
      <c r="J1707" s="7"/>
    </row>
    <row r="1708" spans="5:10" ht="15">
      <c r="E1708" s="38" t="s">
        <v>1273</v>
      </c>
      <c r="F1708" s="193">
        <v>3101.1</v>
      </c>
      <c r="H1708" s="192">
        <v>40668</v>
      </c>
      <c r="I1708" s="38">
        <v>2576.8413099999998</v>
      </c>
      <c r="J1708" s="7"/>
    </row>
    <row r="1709" spans="5:10" ht="15">
      <c r="E1709" s="38" t="s">
        <v>1274</v>
      </c>
      <c r="F1709" s="193">
        <v>3101.1</v>
      </c>
      <c r="H1709" s="192">
        <v>40667</v>
      </c>
      <c r="I1709" s="38">
        <v>2629.8121599999999</v>
      </c>
      <c r="J1709" s="7"/>
    </row>
    <row r="1710" spans="5:10" ht="15">
      <c r="E1710" s="38" t="s">
        <v>1275</v>
      </c>
      <c r="F1710" s="193">
        <v>3101.1</v>
      </c>
      <c r="H1710" s="192">
        <v>40666</v>
      </c>
      <c r="I1710" s="38">
        <v>2624.4379199999998</v>
      </c>
      <c r="J1710" s="7"/>
    </row>
    <row r="1711" spans="5:10" ht="15">
      <c r="E1711" s="192">
        <v>42013</v>
      </c>
      <c r="F1711" s="193">
        <v>3079.97</v>
      </c>
      <c r="H1711" s="192">
        <v>40665</v>
      </c>
      <c r="I1711" s="38">
        <v>2633.10014</v>
      </c>
      <c r="J1711" s="7"/>
    </row>
    <row r="1712" spans="5:10" ht="15">
      <c r="E1712" s="192">
        <v>42044</v>
      </c>
      <c r="F1712" s="193">
        <v>3093.64</v>
      </c>
      <c r="H1712" s="192">
        <v>40664</v>
      </c>
      <c r="I1712" s="38">
        <v>2623.2866800000002</v>
      </c>
      <c r="J1712" s="7"/>
    </row>
    <row r="1713" spans="5:10" ht="15">
      <c r="E1713" s="192">
        <v>42072</v>
      </c>
      <c r="F1713" s="193">
        <v>3142.34</v>
      </c>
      <c r="H1713" s="192">
        <v>40663</v>
      </c>
      <c r="I1713" s="38">
        <v>2623.2866800000002</v>
      </c>
      <c r="J1713" s="7"/>
    </row>
    <row r="1714" spans="5:10" ht="15">
      <c r="E1714" s="192">
        <v>42103</v>
      </c>
      <c r="F1714" s="193">
        <v>3119.93</v>
      </c>
      <c r="H1714" s="192">
        <v>40662</v>
      </c>
      <c r="I1714" s="38">
        <v>2622.3223400000002</v>
      </c>
      <c r="J1714" s="7"/>
    </row>
    <row r="1715" spans="5:10" ht="15">
      <c r="E1715" s="192">
        <v>42133</v>
      </c>
      <c r="F1715" s="193">
        <v>3113.55</v>
      </c>
      <c r="H1715" s="192">
        <v>40661</v>
      </c>
      <c r="I1715" s="38">
        <v>2644.5862499999998</v>
      </c>
      <c r="J1715" s="7"/>
    </row>
    <row r="1716" spans="5:10" ht="15">
      <c r="E1716" s="192">
        <v>42164</v>
      </c>
      <c r="F1716" s="193">
        <v>3113.55</v>
      </c>
      <c r="H1716" s="192">
        <v>40660</v>
      </c>
      <c r="I1716" s="38">
        <v>2617.8139000000001</v>
      </c>
      <c r="J1716" s="7"/>
    </row>
    <row r="1717" spans="5:10" ht="15">
      <c r="E1717" s="192">
        <v>42194</v>
      </c>
      <c r="F1717" s="193">
        <v>3113.55</v>
      </c>
      <c r="H1717" s="192">
        <v>40659</v>
      </c>
      <c r="I1717" s="38">
        <v>2605.70966</v>
      </c>
      <c r="J1717" s="7"/>
    </row>
    <row r="1718" spans="5:10" ht="15">
      <c r="E1718" s="192">
        <v>42225</v>
      </c>
      <c r="F1718" s="193">
        <v>3113.55</v>
      </c>
      <c r="H1718" s="192">
        <v>40658</v>
      </c>
      <c r="I1718" s="38">
        <v>2595.4510399999999</v>
      </c>
      <c r="J1718" s="7"/>
    </row>
    <row r="1719" spans="5:10" ht="15">
      <c r="E1719" s="192">
        <v>42256</v>
      </c>
      <c r="F1719" s="193">
        <v>3138.46</v>
      </c>
      <c r="H1719" s="192">
        <v>40657</v>
      </c>
      <c r="I1719" s="38">
        <v>2597.32276</v>
      </c>
      <c r="J1719" s="7"/>
    </row>
    <row r="1720" spans="5:10" ht="15">
      <c r="E1720" s="192">
        <v>42286</v>
      </c>
      <c r="F1720" s="193">
        <v>3105.4</v>
      </c>
      <c r="H1720" s="192">
        <v>40656</v>
      </c>
      <c r="I1720" s="38">
        <v>2597.32276</v>
      </c>
      <c r="J1720" s="7"/>
    </row>
    <row r="1721" spans="5:10" ht="15">
      <c r="E1721" s="192">
        <v>42317</v>
      </c>
      <c r="F1721" s="193">
        <v>3080.57</v>
      </c>
      <c r="H1721" s="192">
        <v>40655</v>
      </c>
      <c r="I1721" s="38">
        <v>2597.32276</v>
      </c>
      <c r="J1721" s="7"/>
    </row>
    <row r="1722" spans="5:10" ht="15">
      <c r="E1722" s="192">
        <v>42347</v>
      </c>
      <c r="F1722" s="193">
        <v>3012.96</v>
      </c>
      <c r="H1722" s="192">
        <v>40654</v>
      </c>
      <c r="I1722" s="38">
        <v>2597.32276</v>
      </c>
      <c r="J1722" s="7"/>
    </row>
    <row r="1723" spans="5:10" ht="15">
      <c r="E1723" s="38" t="s">
        <v>1276</v>
      </c>
      <c r="F1723" s="193">
        <v>3012.96</v>
      </c>
      <c r="H1723" s="192">
        <v>40653</v>
      </c>
      <c r="I1723" s="38">
        <v>2598.1630700000001</v>
      </c>
      <c r="J1723" s="7"/>
    </row>
    <row r="1724" spans="5:10" ht="15">
      <c r="E1724" s="38" t="s">
        <v>1277</v>
      </c>
      <c r="F1724" s="193">
        <v>3012.96</v>
      </c>
      <c r="H1724" s="192">
        <v>40652</v>
      </c>
      <c r="I1724" s="38">
        <v>2576.1294200000002</v>
      </c>
      <c r="J1724" s="7"/>
    </row>
    <row r="1725" spans="5:10" ht="15">
      <c r="E1725" s="38" t="s">
        <v>1278</v>
      </c>
      <c r="F1725" s="193">
        <v>3032.59</v>
      </c>
      <c r="H1725" s="192">
        <v>40651</v>
      </c>
      <c r="I1725" s="38">
        <v>2557.7949199999998</v>
      </c>
      <c r="J1725" s="7"/>
    </row>
    <row r="1726" spans="5:10" ht="15">
      <c r="E1726" s="38" t="s">
        <v>1279</v>
      </c>
      <c r="F1726" s="193">
        <v>3025.28</v>
      </c>
      <c r="H1726" s="192">
        <v>40650</v>
      </c>
      <c r="I1726" s="38">
        <v>2596.14833</v>
      </c>
      <c r="J1726" s="7"/>
    </row>
    <row r="1727" spans="5:10" ht="15">
      <c r="E1727" s="38" t="s">
        <v>1280</v>
      </c>
      <c r="F1727" s="193">
        <v>2989.04</v>
      </c>
      <c r="H1727" s="192">
        <v>40649</v>
      </c>
      <c r="I1727" s="38">
        <v>2596.14833</v>
      </c>
      <c r="J1727" s="7"/>
    </row>
    <row r="1728" spans="5:10" ht="15">
      <c r="E1728" s="38" t="s">
        <v>1281</v>
      </c>
      <c r="F1728" s="193">
        <v>2975.13</v>
      </c>
      <c r="H1728" s="192">
        <v>40648</v>
      </c>
      <c r="I1728" s="38">
        <v>2611.2439800000002</v>
      </c>
      <c r="J1728" s="7"/>
    </row>
    <row r="1729" spans="5:10" ht="15">
      <c r="E1729" s="38" t="s">
        <v>1282</v>
      </c>
      <c r="F1729" s="193">
        <v>2984.9</v>
      </c>
      <c r="H1729" s="192">
        <v>40647</v>
      </c>
      <c r="I1729" s="38">
        <v>2630.0529099999999</v>
      </c>
      <c r="J1729" s="7"/>
    </row>
    <row r="1730" spans="5:10" ht="15">
      <c r="E1730" s="38" t="s">
        <v>1283</v>
      </c>
      <c r="F1730" s="193">
        <v>2984.9</v>
      </c>
      <c r="H1730" s="192">
        <v>40646</v>
      </c>
      <c r="I1730" s="38">
        <v>2636.8484400000002</v>
      </c>
      <c r="J1730" s="7"/>
    </row>
    <row r="1731" spans="5:10" ht="15">
      <c r="E1731" s="38" t="s">
        <v>1284</v>
      </c>
      <c r="F1731" s="193">
        <v>2984.9</v>
      </c>
      <c r="H1731" s="192">
        <v>40645</v>
      </c>
      <c r="I1731" s="38">
        <v>2631.9876100000001</v>
      </c>
      <c r="J1731" s="7"/>
    </row>
    <row r="1732" spans="5:10" ht="15">
      <c r="E1732" s="38" t="s">
        <v>1285</v>
      </c>
      <c r="F1732" s="193">
        <v>3001.68</v>
      </c>
      <c r="H1732" s="192">
        <v>40644</v>
      </c>
      <c r="I1732" s="38">
        <v>2626.5250900000001</v>
      </c>
      <c r="J1732" s="7"/>
    </row>
    <row r="1733" spans="5:10" ht="15">
      <c r="E1733" s="38" t="s">
        <v>1286</v>
      </c>
      <c r="F1733" s="193">
        <v>3065.74</v>
      </c>
      <c r="H1733" s="192">
        <v>40643</v>
      </c>
      <c r="I1733" s="38">
        <v>2623.3447299999998</v>
      </c>
      <c r="J1733" s="7"/>
    </row>
    <row r="1734" spans="5:10" ht="15">
      <c r="E1734" s="38" t="s">
        <v>1287</v>
      </c>
      <c r="F1734" s="193">
        <v>3099.28</v>
      </c>
      <c r="H1734" s="192">
        <v>40642</v>
      </c>
      <c r="I1734" s="38">
        <v>2623.3447299999998</v>
      </c>
      <c r="J1734" s="7"/>
    </row>
    <row r="1735" spans="5:10" ht="15">
      <c r="E1735" s="38" t="s">
        <v>1288</v>
      </c>
      <c r="F1735" s="193">
        <v>3135.17</v>
      </c>
      <c r="H1735" s="192">
        <v>40641</v>
      </c>
      <c r="I1735" s="38">
        <v>2634.5174200000001</v>
      </c>
      <c r="J1735" s="7"/>
    </row>
    <row r="1736" spans="5:10" ht="15">
      <c r="E1736" s="38" t="s">
        <v>1289</v>
      </c>
      <c r="F1736" s="193">
        <v>3080.44</v>
      </c>
      <c r="H1736" s="192">
        <v>40640</v>
      </c>
      <c r="I1736" s="38">
        <v>2610.8314799999998</v>
      </c>
      <c r="J1736" s="7"/>
    </row>
    <row r="1737" spans="5:10" ht="15">
      <c r="E1737" s="38" t="s">
        <v>1290</v>
      </c>
      <c r="F1737" s="193">
        <v>3080.44</v>
      </c>
      <c r="H1737" s="192">
        <v>40639</v>
      </c>
      <c r="I1737" s="38">
        <v>2637.3946599999999</v>
      </c>
      <c r="J1737" s="7"/>
    </row>
    <row r="1738" spans="5:10" ht="15">
      <c r="E1738" s="38" t="s">
        <v>1291</v>
      </c>
      <c r="F1738" s="193">
        <v>3080.44</v>
      </c>
      <c r="H1738" s="192">
        <v>40638</v>
      </c>
      <c r="I1738" s="38">
        <v>2623.5356700000002</v>
      </c>
      <c r="J1738" s="7"/>
    </row>
    <row r="1739" spans="5:10" ht="15">
      <c r="E1739" s="38" t="s">
        <v>1292</v>
      </c>
      <c r="F1739" s="193">
        <v>3096.98</v>
      </c>
      <c r="H1739" s="192">
        <v>40637</v>
      </c>
      <c r="I1739" s="38">
        <v>2646.1223799999998</v>
      </c>
      <c r="J1739" s="7"/>
    </row>
    <row r="1740" spans="5:10" ht="15">
      <c r="E1740" s="38" t="s">
        <v>1293</v>
      </c>
      <c r="F1740" s="193">
        <v>3121.94</v>
      </c>
      <c r="H1740" s="192">
        <v>40636</v>
      </c>
      <c r="I1740" s="38">
        <v>2629.67067</v>
      </c>
      <c r="J1740" s="7"/>
    </row>
    <row r="1741" spans="5:10" ht="15">
      <c r="E1741" s="192">
        <v>42014</v>
      </c>
      <c r="F1741" s="193">
        <v>3086.75</v>
      </c>
      <c r="H1741" s="192">
        <v>40635</v>
      </c>
      <c r="I1741" s="38">
        <v>2629.67067</v>
      </c>
      <c r="J1741" s="7"/>
    </row>
    <row r="1742" spans="5:10" ht="15">
      <c r="E1742" s="192">
        <v>42045</v>
      </c>
      <c r="F1742" s="193">
        <v>3061.85</v>
      </c>
      <c r="H1742" s="192">
        <v>40634</v>
      </c>
      <c r="I1742" s="38">
        <v>2646.15076</v>
      </c>
      <c r="J1742" s="7"/>
    </row>
    <row r="1743" spans="5:10" ht="15">
      <c r="E1743" s="192">
        <v>42073</v>
      </c>
      <c r="F1743" s="193">
        <v>3034.9</v>
      </c>
      <c r="H1743" s="192">
        <v>40633</v>
      </c>
      <c r="I1743" s="38">
        <v>2667.1558799999998</v>
      </c>
      <c r="J1743" s="7"/>
    </row>
    <row r="1744" spans="5:10" ht="15">
      <c r="E1744" s="192">
        <v>42104</v>
      </c>
      <c r="F1744" s="193">
        <v>3034.9</v>
      </c>
      <c r="H1744" s="192">
        <v>40632</v>
      </c>
      <c r="I1744" s="38">
        <v>2661.136</v>
      </c>
      <c r="J1744" s="7"/>
    </row>
    <row r="1745" spans="5:10" ht="15">
      <c r="E1745" s="192">
        <v>42134</v>
      </c>
      <c r="F1745" s="193">
        <v>3034.9</v>
      </c>
      <c r="H1745" s="192">
        <v>40631</v>
      </c>
      <c r="I1745" s="38">
        <v>2641.8391999999999</v>
      </c>
      <c r="J1745" s="7"/>
    </row>
    <row r="1746" spans="5:10" ht="15">
      <c r="E1746" s="192">
        <v>42165</v>
      </c>
      <c r="F1746" s="193">
        <v>2971.15</v>
      </c>
      <c r="H1746" s="192">
        <v>40630</v>
      </c>
      <c r="I1746" s="38">
        <v>2639.75452</v>
      </c>
      <c r="J1746" s="7"/>
    </row>
    <row r="1747" spans="5:10" ht="15">
      <c r="E1747" s="192">
        <v>42195</v>
      </c>
      <c r="F1747" s="193">
        <v>2913.74</v>
      </c>
      <c r="H1747" s="192">
        <v>40629</v>
      </c>
      <c r="I1747" s="38">
        <v>2646.86573</v>
      </c>
      <c r="J1747" s="7"/>
    </row>
    <row r="1748" spans="5:10" ht="15">
      <c r="E1748" s="192">
        <v>42226</v>
      </c>
      <c r="F1748" s="193">
        <v>2891.91</v>
      </c>
      <c r="H1748" s="192">
        <v>40628</v>
      </c>
      <c r="I1748" s="38">
        <v>2646.86573</v>
      </c>
      <c r="J1748" s="7"/>
    </row>
    <row r="1749" spans="5:10" ht="15">
      <c r="E1749" s="192">
        <v>42257</v>
      </c>
      <c r="F1749" s="193">
        <v>2887.21</v>
      </c>
      <c r="H1749" s="192">
        <v>40627</v>
      </c>
      <c r="I1749" s="38">
        <v>2638.0115799999999</v>
      </c>
      <c r="J1749" s="7"/>
    </row>
    <row r="1750" spans="5:10" ht="15">
      <c r="E1750" s="192">
        <v>42287</v>
      </c>
      <c r="F1750" s="193">
        <v>2855.74</v>
      </c>
      <c r="H1750" s="192">
        <v>40626</v>
      </c>
      <c r="I1750" s="38">
        <v>2652.1907999999999</v>
      </c>
      <c r="J1750" s="7"/>
    </row>
    <row r="1751" spans="5:10" ht="15">
      <c r="E1751" s="192">
        <v>42318</v>
      </c>
      <c r="F1751" s="193">
        <v>2855.74</v>
      </c>
      <c r="H1751" s="192">
        <v>40625</v>
      </c>
      <c r="I1751" s="38">
        <v>2635.9252999999999</v>
      </c>
      <c r="J1751" s="7"/>
    </row>
    <row r="1752" spans="5:10" ht="15">
      <c r="E1752" s="192">
        <v>42348</v>
      </c>
      <c r="F1752" s="193">
        <v>2855.74</v>
      </c>
      <c r="H1752" s="192">
        <v>40624</v>
      </c>
      <c r="I1752" s="38">
        <v>2664.35781</v>
      </c>
      <c r="J1752" s="7"/>
    </row>
    <row r="1753" spans="5:10" ht="15">
      <c r="E1753" s="38" t="s">
        <v>1294</v>
      </c>
      <c r="F1753" s="193">
        <v>2855.74</v>
      </c>
      <c r="H1753" s="192">
        <v>40623</v>
      </c>
      <c r="I1753" s="38">
        <v>2659.2958800000001</v>
      </c>
      <c r="J1753" s="7"/>
    </row>
    <row r="1754" spans="5:10" ht="15">
      <c r="E1754" s="38" t="s">
        <v>1295</v>
      </c>
      <c r="F1754" s="193">
        <v>2910.7</v>
      </c>
      <c r="H1754" s="192">
        <v>40622</v>
      </c>
      <c r="I1754" s="38">
        <v>2650.5781000000002</v>
      </c>
      <c r="J1754" s="7"/>
    </row>
    <row r="1755" spans="5:10" ht="15">
      <c r="E1755" s="38" t="s">
        <v>1296</v>
      </c>
      <c r="F1755" s="193">
        <v>2928.69</v>
      </c>
      <c r="H1755" s="192">
        <v>40621</v>
      </c>
      <c r="I1755" s="38">
        <v>2650.5781000000002</v>
      </c>
      <c r="J1755" s="7"/>
    </row>
    <row r="1756" spans="5:10" ht="15">
      <c r="E1756" s="38" t="s">
        <v>1297</v>
      </c>
      <c r="F1756" s="193">
        <v>2908.87</v>
      </c>
      <c r="H1756" s="192">
        <v>40620</v>
      </c>
      <c r="I1756" s="38">
        <v>2653.39156</v>
      </c>
      <c r="J1756" s="7"/>
    </row>
    <row r="1757" spans="5:10" ht="15">
      <c r="E1757" s="38" t="s">
        <v>1298</v>
      </c>
      <c r="F1757" s="193">
        <v>2879.89</v>
      </c>
      <c r="H1757" s="192">
        <v>40619</v>
      </c>
      <c r="I1757" s="38">
        <v>2653.6424999999999</v>
      </c>
      <c r="J1757" s="7"/>
    </row>
    <row r="1758" spans="5:10" ht="15">
      <c r="E1758" s="38" t="s">
        <v>1299</v>
      </c>
      <c r="F1758" s="193">
        <v>2879.89</v>
      </c>
      <c r="H1758" s="192">
        <v>40618</v>
      </c>
      <c r="I1758" s="38">
        <v>2627.8254099999999</v>
      </c>
      <c r="J1758" s="7"/>
    </row>
    <row r="1759" spans="5:10" ht="15">
      <c r="E1759" s="38" t="s">
        <v>1300</v>
      </c>
      <c r="F1759" s="193">
        <v>2879.89</v>
      </c>
      <c r="H1759" s="192">
        <v>40617</v>
      </c>
      <c r="I1759" s="38">
        <v>2620.8018699999998</v>
      </c>
      <c r="J1759" s="7"/>
    </row>
    <row r="1760" spans="5:10" ht="15">
      <c r="E1760" s="38" t="s">
        <v>1301</v>
      </c>
      <c r="F1760" s="193">
        <v>2912.99</v>
      </c>
      <c r="H1760" s="192">
        <v>40616</v>
      </c>
      <c r="I1760" s="38">
        <v>2608.0145000000002</v>
      </c>
      <c r="J1760" s="7"/>
    </row>
    <row r="1761" spans="5:10" ht="15">
      <c r="E1761" s="38" t="s">
        <v>1302</v>
      </c>
      <c r="F1761" s="193">
        <v>2929.19</v>
      </c>
      <c r="H1761" s="192">
        <v>40615</v>
      </c>
      <c r="I1761" s="38">
        <v>2582.7274900000002</v>
      </c>
      <c r="J1761" s="7"/>
    </row>
    <row r="1762" spans="5:10" ht="15">
      <c r="E1762" s="38" t="s">
        <v>1303</v>
      </c>
      <c r="F1762" s="193">
        <v>2966.68</v>
      </c>
      <c r="H1762" s="192">
        <v>40614</v>
      </c>
      <c r="I1762" s="38">
        <v>2582.7274900000002</v>
      </c>
      <c r="J1762" s="7"/>
    </row>
    <row r="1763" spans="5:10" ht="15">
      <c r="E1763" s="38" t="s">
        <v>1304</v>
      </c>
      <c r="F1763" s="193">
        <v>2925.36</v>
      </c>
      <c r="H1763" s="192">
        <v>40613</v>
      </c>
      <c r="I1763" s="38">
        <v>2590.71288</v>
      </c>
      <c r="J1763" s="7"/>
    </row>
    <row r="1764" spans="5:10" ht="15">
      <c r="E1764" s="38" t="s">
        <v>1305</v>
      </c>
      <c r="F1764" s="193">
        <v>2912.08</v>
      </c>
      <c r="H1764" s="192">
        <v>40612</v>
      </c>
      <c r="I1764" s="38">
        <v>2593.5082499999999</v>
      </c>
      <c r="J1764" s="7"/>
    </row>
    <row r="1765" spans="5:10" ht="15">
      <c r="E1765" s="38" t="s">
        <v>1306</v>
      </c>
      <c r="F1765" s="193">
        <v>2912.08</v>
      </c>
      <c r="H1765" s="192">
        <v>40611</v>
      </c>
      <c r="I1765" s="38">
        <v>2630.8601899999999</v>
      </c>
      <c r="J1765" s="7"/>
    </row>
    <row r="1766" spans="5:10" ht="15">
      <c r="E1766" s="38" t="s">
        <v>1307</v>
      </c>
      <c r="F1766" s="193">
        <v>2912.08</v>
      </c>
      <c r="H1766" s="192">
        <v>40610</v>
      </c>
      <c r="I1766" s="38">
        <v>2631.3169800000001</v>
      </c>
      <c r="J1766" s="7"/>
    </row>
    <row r="1767" spans="5:10" ht="15">
      <c r="E1767" s="38" t="s">
        <v>1308</v>
      </c>
      <c r="F1767" s="193">
        <v>2918.21</v>
      </c>
      <c r="H1767" s="192">
        <v>40609</v>
      </c>
      <c r="I1767" s="38">
        <v>2648.9683199999999</v>
      </c>
      <c r="J1767" s="7"/>
    </row>
    <row r="1768" spans="5:10" ht="15">
      <c r="E1768" s="38" t="s">
        <v>1309</v>
      </c>
      <c r="F1768" s="193">
        <v>2950.87</v>
      </c>
      <c r="H1768" s="192">
        <v>40608</v>
      </c>
      <c r="I1768" s="38">
        <v>2644.4317700000001</v>
      </c>
      <c r="J1768" s="7"/>
    </row>
    <row r="1769" spans="5:10" ht="15">
      <c r="E1769" s="38" t="s">
        <v>1310</v>
      </c>
      <c r="F1769" s="193">
        <v>2926.75</v>
      </c>
      <c r="H1769" s="192">
        <v>40607</v>
      </c>
      <c r="I1769" s="38">
        <v>2644.4317700000001</v>
      </c>
      <c r="J1769" s="7"/>
    </row>
    <row r="1770" spans="5:10" ht="15">
      <c r="E1770" s="38" t="s">
        <v>1311</v>
      </c>
      <c r="F1770" s="193">
        <v>2921.32</v>
      </c>
      <c r="H1770" s="192">
        <v>40606</v>
      </c>
      <c r="I1770" s="38">
        <v>2664.7172700000001</v>
      </c>
      <c r="J1770" s="7"/>
    </row>
    <row r="1771" spans="5:10" ht="15">
      <c r="E1771" s="38" t="s">
        <v>1312</v>
      </c>
      <c r="F1771" s="193">
        <v>2897.83</v>
      </c>
      <c r="H1771" s="192">
        <v>40605</v>
      </c>
      <c r="I1771" s="38">
        <v>2670.8779</v>
      </c>
      <c r="J1771" s="7"/>
    </row>
    <row r="1772" spans="5:10" ht="15">
      <c r="E1772" s="192">
        <v>42015</v>
      </c>
      <c r="F1772" s="193">
        <v>2897.83</v>
      </c>
      <c r="H1772" s="192">
        <v>40604</v>
      </c>
      <c r="I1772" s="38">
        <v>2655.53548</v>
      </c>
      <c r="J1772" s="7"/>
    </row>
    <row r="1773" spans="5:10" ht="15">
      <c r="E1773" s="192">
        <v>42046</v>
      </c>
      <c r="F1773" s="193">
        <v>2897.83</v>
      </c>
      <c r="H1773" s="192">
        <v>40603</v>
      </c>
      <c r="I1773" s="38">
        <v>2637.7019700000001</v>
      </c>
      <c r="J1773" s="7"/>
    </row>
    <row r="1774" spans="5:10" ht="15">
      <c r="E1774" s="192">
        <v>42074</v>
      </c>
      <c r="F1774" s="193">
        <v>2897.83</v>
      </c>
      <c r="H1774" s="192">
        <v>40602</v>
      </c>
      <c r="I1774" s="38">
        <v>2618.1474699999999</v>
      </c>
      <c r="J1774" s="7"/>
    </row>
    <row r="1775" spans="5:10" ht="15">
      <c r="E1775" s="192">
        <v>42105</v>
      </c>
      <c r="F1775" s="193">
        <v>2825.25</v>
      </c>
      <c r="H1775" s="192">
        <v>40601</v>
      </c>
      <c r="I1775" s="38">
        <v>2605.9211100000002</v>
      </c>
      <c r="J1775" s="7"/>
    </row>
    <row r="1776" spans="5:10" ht="15">
      <c r="E1776" s="192">
        <v>42135</v>
      </c>
      <c r="F1776" s="193">
        <v>2819.63</v>
      </c>
      <c r="H1776" s="192">
        <v>40600</v>
      </c>
      <c r="I1776" s="38">
        <v>2605.9211100000002</v>
      </c>
      <c r="J1776" s="7"/>
    </row>
    <row r="1777" spans="5:10" ht="15">
      <c r="E1777" s="192">
        <v>42166</v>
      </c>
      <c r="F1777" s="193">
        <v>2853.32</v>
      </c>
      <c r="H1777" s="192">
        <v>40599</v>
      </c>
      <c r="I1777" s="38">
        <v>2609.8116500000001</v>
      </c>
      <c r="J1777" s="7"/>
    </row>
    <row r="1778" spans="5:10" ht="15">
      <c r="E1778" s="192">
        <v>42196</v>
      </c>
      <c r="F1778" s="193">
        <v>2896.19</v>
      </c>
      <c r="H1778" s="192">
        <v>40598</v>
      </c>
      <c r="I1778" s="38">
        <v>2617.82303</v>
      </c>
      <c r="J1778" s="7"/>
    </row>
    <row r="1779" spans="5:10" ht="15">
      <c r="E1779" s="192">
        <v>42227</v>
      </c>
      <c r="F1779" s="193">
        <v>2896.19</v>
      </c>
      <c r="H1779" s="192">
        <v>40597</v>
      </c>
      <c r="I1779" s="38">
        <v>2600.5913799999998</v>
      </c>
      <c r="J1779" s="7"/>
    </row>
    <row r="1780" spans="5:10" ht="15">
      <c r="E1780" s="192">
        <v>42258</v>
      </c>
      <c r="F1780" s="193">
        <v>2896.19</v>
      </c>
      <c r="H1780" s="192">
        <v>40596</v>
      </c>
      <c r="I1780" s="38">
        <v>2573.4019699999999</v>
      </c>
      <c r="J1780" s="7"/>
    </row>
    <row r="1781" spans="5:10" ht="15">
      <c r="E1781" s="192">
        <v>42288</v>
      </c>
      <c r="F1781" s="193">
        <v>2921.15</v>
      </c>
      <c r="H1781" s="192">
        <v>40595</v>
      </c>
      <c r="I1781" s="38">
        <v>2568.7980499999999</v>
      </c>
      <c r="J1781" s="7"/>
    </row>
    <row r="1782" spans="5:10" ht="15">
      <c r="E1782" s="192">
        <v>42319</v>
      </c>
      <c r="F1782" s="193">
        <v>2935.86</v>
      </c>
      <c r="H1782" s="192">
        <v>40594</v>
      </c>
      <c r="I1782" s="38">
        <v>2562.5968600000001</v>
      </c>
      <c r="J1782" s="7"/>
    </row>
    <row r="1783" spans="5:10" ht="15">
      <c r="E1783" s="192">
        <v>42349</v>
      </c>
      <c r="F1783" s="193">
        <v>2935.86</v>
      </c>
      <c r="H1783" s="192">
        <v>40593</v>
      </c>
      <c r="I1783" s="38">
        <v>2562.5968600000001</v>
      </c>
      <c r="J1783" s="7"/>
    </row>
    <row r="1784" spans="5:10" ht="15">
      <c r="E1784" s="38" t="s">
        <v>1313</v>
      </c>
      <c r="F1784" s="193">
        <v>3009.36</v>
      </c>
      <c r="H1784" s="192">
        <v>40592</v>
      </c>
      <c r="I1784" s="38">
        <v>2582.1113999999998</v>
      </c>
      <c r="J1784" s="7"/>
    </row>
    <row r="1785" spans="5:10" ht="15">
      <c r="E1785" s="38" t="s">
        <v>1314</v>
      </c>
      <c r="F1785" s="193">
        <v>3073.23</v>
      </c>
      <c r="H1785" s="192">
        <v>40591</v>
      </c>
      <c r="I1785" s="38">
        <v>2590.4522499999998</v>
      </c>
      <c r="J1785" s="7"/>
    </row>
    <row r="1786" spans="5:10" ht="15">
      <c r="E1786" s="38" t="s">
        <v>1315</v>
      </c>
      <c r="F1786" s="193">
        <v>3073.23</v>
      </c>
      <c r="H1786" s="192">
        <v>40590</v>
      </c>
      <c r="I1786" s="38">
        <v>2571.0420199999999</v>
      </c>
      <c r="J1786" s="7"/>
    </row>
    <row r="1787" spans="5:10" ht="15">
      <c r="E1787" s="38" t="s">
        <v>1316</v>
      </c>
      <c r="F1787" s="193">
        <v>3073.23</v>
      </c>
      <c r="H1787" s="192">
        <v>40589</v>
      </c>
      <c r="I1787" s="38">
        <v>2556.5379800000001</v>
      </c>
      <c r="J1787" s="7"/>
    </row>
    <row r="1788" spans="5:10" ht="15">
      <c r="E1788" s="38" t="s">
        <v>1317</v>
      </c>
      <c r="F1788" s="193">
        <v>3073.23</v>
      </c>
      <c r="H1788" s="192">
        <v>40588</v>
      </c>
      <c r="I1788" s="38">
        <v>2531.16606</v>
      </c>
      <c r="J1788" s="7"/>
    </row>
    <row r="1789" spans="5:10" ht="15">
      <c r="E1789" s="38" t="s">
        <v>1318</v>
      </c>
      <c r="F1789" s="193">
        <v>3069.24</v>
      </c>
      <c r="H1789" s="192">
        <v>40587</v>
      </c>
      <c r="I1789" s="38">
        <v>2548.0893900000001</v>
      </c>
      <c r="J1789" s="7"/>
    </row>
    <row r="1790" spans="5:10" ht="15">
      <c r="E1790" s="38" t="s">
        <v>1319</v>
      </c>
      <c r="F1790" s="193">
        <v>3108.7</v>
      </c>
      <c r="H1790" s="192">
        <v>40586</v>
      </c>
      <c r="I1790" s="38">
        <v>2548.0893900000001</v>
      </c>
      <c r="J1790" s="7"/>
    </row>
    <row r="1791" spans="5:10" ht="15">
      <c r="E1791" s="38" t="s">
        <v>1320</v>
      </c>
      <c r="F1791" s="193">
        <v>3082.04</v>
      </c>
      <c r="H1791" s="192">
        <v>40585</v>
      </c>
      <c r="I1791" s="38">
        <v>2559.91941</v>
      </c>
      <c r="J1791" s="7"/>
    </row>
    <row r="1792" spans="5:10" ht="15">
      <c r="E1792" s="38" t="s">
        <v>1321</v>
      </c>
      <c r="F1792" s="193">
        <v>3047.31</v>
      </c>
      <c r="H1792" s="192">
        <v>40584</v>
      </c>
      <c r="I1792" s="38">
        <v>2572.6835500000002</v>
      </c>
      <c r="J1792" s="7"/>
    </row>
    <row r="1793" spans="5:10" ht="15">
      <c r="E1793" s="38" t="s">
        <v>1322</v>
      </c>
      <c r="F1793" s="193">
        <v>3047.31</v>
      </c>
      <c r="H1793" s="192">
        <v>40583</v>
      </c>
      <c r="I1793" s="38">
        <v>2570.5011199999999</v>
      </c>
      <c r="J1793" s="7"/>
    </row>
    <row r="1794" spans="5:10" ht="15">
      <c r="E1794" s="38" t="s">
        <v>1323</v>
      </c>
      <c r="F1794" s="193">
        <v>3047.31</v>
      </c>
      <c r="H1794" s="192">
        <v>40582</v>
      </c>
      <c r="I1794" s="38">
        <v>2559.1386299999999</v>
      </c>
      <c r="J1794" s="7"/>
    </row>
    <row r="1795" spans="5:10" ht="15">
      <c r="E1795" s="38" t="s">
        <v>1324</v>
      </c>
      <c r="F1795" s="193">
        <v>3086.82</v>
      </c>
      <c r="H1795" s="192">
        <v>40581</v>
      </c>
      <c r="I1795" s="38">
        <v>2535.26314</v>
      </c>
      <c r="J1795" s="7"/>
    </row>
    <row r="1796" spans="5:10" ht="15">
      <c r="E1796" s="38" t="s">
        <v>1325</v>
      </c>
      <c r="F1796" s="193">
        <v>3074.35</v>
      </c>
      <c r="H1796" s="192">
        <v>40580</v>
      </c>
      <c r="I1796" s="38">
        <v>2537.3223499999999</v>
      </c>
      <c r="J1796" s="7"/>
    </row>
    <row r="1797" spans="5:10" ht="15">
      <c r="E1797" s="38" t="s">
        <v>1326</v>
      </c>
      <c r="F1797" s="193">
        <v>3099.75</v>
      </c>
      <c r="H1797" s="192">
        <v>40579</v>
      </c>
      <c r="I1797" s="38">
        <v>2537.3223499999999</v>
      </c>
      <c r="J1797" s="7"/>
    </row>
    <row r="1798" spans="5:10" ht="15">
      <c r="E1798" s="38" t="s">
        <v>1327</v>
      </c>
      <c r="F1798" s="193">
        <v>3099.75</v>
      </c>
      <c r="H1798" s="192">
        <v>40578</v>
      </c>
      <c r="I1798" s="38">
        <v>2525.1508600000002</v>
      </c>
      <c r="J1798" s="7"/>
    </row>
    <row r="1799" spans="5:10" ht="15">
      <c r="E1799" s="38" t="s">
        <v>1328</v>
      </c>
      <c r="F1799" s="193">
        <v>3101.1</v>
      </c>
      <c r="H1799" s="192">
        <v>40577</v>
      </c>
      <c r="I1799" s="38">
        <v>2525.3744799999999</v>
      </c>
      <c r="J1799" s="7"/>
    </row>
    <row r="1800" spans="5:10" ht="15">
      <c r="E1800" s="38" t="s">
        <v>1329</v>
      </c>
      <c r="F1800" s="193">
        <v>3101.1</v>
      </c>
      <c r="H1800" s="192">
        <v>40576</v>
      </c>
      <c r="I1800" s="38">
        <v>2559.2633999999998</v>
      </c>
      <c r="J1800" s="7"/>
    </row>
    <row r="1801" spans="5:10" ht="15">
      <c r="E1801" s="38" t="s">
        <v>1330</v>
      </c>
      <c r="F1801" s="193">
        <v>3101.1</v>
      </c>
      <c r="H1801" s="192">
        <v>40575</v>
      </c>
      <c r="I1801" s="38">
        <v>2576.0973399999998</v>
      </c>
      <c r="J1801" s="7"/>
    </row>
    <row r="1802" spans="5:10" ht="15">
      <c r="E1802" s="192">
        <v>42016</v>
      </c>
      <c r="F1802" s="193">
        <v>3142.11</v>
      </c>
      <c r="H1802" s="192">
        <v>40574</v>
      </c>
      <c r="I1802" s="38">
        <v>2547.2905799999999</v>
      </c>
      <c r="J1802" s="7"/>
    </row>
    <row r="1803" spans="5:10" ht="15">
      <c r="E1803" s="192">
        <v>42047</v>
      </c>
      <c r="F1803" s="193">
        <v>3131.95</v>
      </c>
      <c r="H1803" s="192">
        <v>40573</v>
      </c>
      <c r="I1803" s="38">
        <v>2531.49775</v>
      </c>
      <c r="J1803" s="7"/>
    </row>
    <row r="1804" spans="5:10" ht="15">
      <c r="E1804" s="192">
        <v>42075</v>
      </c>
      <c r="F1804" s="193">
        <v>3166.67</v>
      </c>
      <c r="H1804" s="192">
        <v>40572</v>
      </c>
      <c r="I1804" s="38">
        <v>2531.49775</v>
      </c>
      <c r="J1804" s="7"/>
    </row>
    <row r="1805" spans="5:10" ht="15">
      <c r="E1805" s="192">
        <v>42106</v>
      </c>
      <c r="F1805" s="193">
        <v>3149.12</v>
      </c>
      <c r="H1805" s="192">
        <v>40571</v>
      </c>
      <c r="I1805" s="38">
        <v>2532.4787500000002</v>
      </c>
      <c r="J1805" s="7"/>
    </row>
    <row r="1806" spans="5:10" ht="15">
      <c r="E1806" s="192">
        <v>42136</v>
      </c>
      <c r="F1806" s="193">
        <v>3179.22</v>
      </c>
      <c r="H1806" s="192">
        <v>40570</v>
      </c>
      <c r="I1806" s="38">
        <v>2556.8739599999999</v>
      </c>
      <c r="J1806" s="7"/>
    </row>
    <row r="1807" spans="5:10" ht="15">
      <c r="E1807" s="192">
        <v>42167</v>
      </c>
      <c r="F1807" s="193">
        <v>3179.22</v>
      </c>
      <c r="H1807" s="192">
        <v>40569</v>
      </c>
      <c r="I1807" s="38">
        <v>2538.0997299999999</v>
      </c>
      <c r="J1807" s="7"/>
    </row>
    <row r="1808" spans="5:10" ht="15">
      <c r="E1808" s="192">
        <v>42197</v>
      </c>
      <c r="F1808" s="193">
        <v>3179.22</v>
      </c>
      <c r="H1808" s="192">
        <v>40568</v>
      </c>
      <c r="I1808" s="38">
        <v>2519.15454</v>
      </c>
      <c r="J1808" s="7"/>
    </row>
    <row r="1809" spans="5:10" ht="15">
      <c r="E1809" s="192">
        <v>42228</v>
      </c>
      <c r="F1809" s="193">
        <v>3287.03</v>
      </c>
      <c r="H1809" s="192">
        <v>40567</v>
      </c>
      <c r="I1809" s="38">
        <v>2514.75045</v>
      </c>
      <c r="J1809" s="7"/>
    </row>
    <row r="1810" spans="5:10" ht="15">
      <c r="E1810" s="192">
        <v>42259</v>
      </c>
      <c r="F1810" s="193">
        <v>3287.03</v>
      </c>
      <c r="H1810" s="192">
        <v>40566</v>
      </c>
      <c r="I1810" s="38">
        <v>2498.1080400000001</v>
      </c>
      <c r="J1810" s="7"/>
    </row>
    <row r="1811" spans="5:10" ht="15">
      <c r="E1811" s="192">
        <v>42289</v>
      </c>
      <c r="F1811" s="193">
        <v>3294.02</v>
      </c>
      <c r="H1811" s="192">
        <v>40565</v>
      </c>
      <c r="I1811" s="38">
        <v>2498.1080400000001</v>
      </c>
      <c r="J1811" s="7"/>
    </row>
    <row r="1812" spans="5:10" ht="15">
      <c r="E1812" s="192">
        <v>42320</v>
      </c>
      <c r="F1812" s="193">
        <v>3259.56</v>
      </c>
      <c r="H1812" s="192">
        <v>40564</v>
      </c>
      <c r="I1812" s="38">
        <v>2512.5755399999998</v>
      </c>
      <c r="J1812" s="7"/>
    </row>
    <row r="1813" spans="5:10" ht="15">
      <c r="E1813" s="192">
        <v>42350</v>
      </c>
      <c r="F1813" s="193">
        <v>3299.36</v>
      </c>
      <c r="H1813" s="192">
        <v>40563</v>
      </c>
      <c r="I1813" s="38">
        <v>2470.35628</v>
      </c>
      <c r="J1813" s="7"/>
    </row>
    <row r="1814" spans="5:10" ht="15">
      <c r="E1814" s="38" t="s">
        <v>1331</v>
      </c>
      <c r="F1814" s="193">
        <v>3299.36</v>
      </c>
      <c r="H1814" s="192">
        <v>40562</v>
      </c>
      <c r="I1814" s="38">
        <v>2515.9587499999998</v>
      </c>
      <c r="J1814" s="7"/>
    </row>
    <row r="1815" spans="5:10" ht="15">
      <c r="E1815" s="38" t="s">
        <v>1332</v>
      </c>
      <c r="F1815" s="193">
        <v>3299.36</v>
      </c>
      <c r="H1815" s="192">
        <v>40561</v>
      </c>
      <c r="I1815" s="38">
        <v>2507.4111899999998</v>
      </c>
      <c r="J1815" s="7"/>
    </row>
    <row r="1816" spans="5:10" ht="15">
      <c r="E1816" s="38" t="s">
        <v>1333</v>
      </c>
      <c r="F1816" s="193">
        <v>3356</v>
      </c>
      <c r="H1816" s="192">
        <v>40560</v>
      </c>
      <c r="I1816" s="38">
        <v>2488.1248500000002</v>
      </c>
      <c r="J1816" s="7"/>
    </row>
    <row r="1817" spans="5:10" ht="15">
      <c r="E1817" s="38" t="s">
        <v>1334</v>
      </c>
      <c r="F1817" s="193">
        <v>3328.08</v>
      </c>
      <c r="H1817" s="192">
        <v>40559</v>
      </c>
      <c r="I1817" s="38">
        <v>2501.9810499999999</v>
      </c>
      <c r="J1817" s="7"/>
    </row>
    <row r="1818" spans="5:10" ht="15">
      <c r="E1818" s="38" t="s">
        <v>1335</v>
      </c>
      <c r="F1818" s="193">
        <v>3317.72</v>
      </c>
      <c r="H1818" s="192">
        <v>40558</v>
      </c>
      <c r="I1818" s="38">
        <v>2501.9810499999999</v>
      </c>
      <c r="J1818" s="7"/>
    </row>
    <row r="1819" spans="5:10" ht="15">
      <c r="E1819" s="38" t="s">
        <v>1336</v>
      </c>
      <c r="F1819" s="193">
        <v>3333.37</v>
      </c>
      <c r="H1819" s="192">
        <v>40557</v>
      </c>
      <c r="I1819" s="38">
        <v>2491.1578300000001</v>
      </c>
      <c r="J1819" s="7"/>
    </row>
    <row r="1820" spans="5:10" ht="15">
      <c r="E1820" s="38" t="s">
        <v>1337</v>
      </c>
      <c r="F1820" s="193">
        <v>3337.68</v>
      </c>
      <c r="H1820" s="192">
        <v>40556</v>
      </c>
      <c r="I1820" s="38">
        <v>2474.1631400000001</v>
      </c>
      <c r="J1820" s="7"/>
    </row>
    <row r="1821" spans="5:10" ht="15">
      <c r="E1821" s="38" t="s">
        <v>1338</v>
      </c>
      <c r="F1821" s="193">
        <v>3337.68</v>
      </c>
      <c r="H1821" s="192">
        <v>40555</v>
      </c>
      <c r="I1821" s="38">
        <v>2425.2462599999999</v>
      </c>
      <c r="J1821" s="7"/>
    </row>
    <row r="1822" spans="5:10" ht="15">
      <c r="E1822" s="38" t="s">
        <v>1339</v>
      </c>
      <c r="F1822" s="193">
        <v>3337.68</v>
      </c>
      <c r="H1822" s="192">
        <v>40554</v>
      </c>
      <c r="I1822" s="38">
        <v>2405.4992000000002</v>
      </c>
      <c r="J1822" s="7"/>
    </row>
    <row r="1823" spans="5:10" ht="15">
      <c r="E1823" s="38" t="s">
        <v>1340</v>
      </c>
      <c r="F1823" s="193">
        <v>3332.7</v>
      </c>
      <c r="H1823" s="192">
        <v>40553</v>
      </c>
      <c r="I1823" s="38">
        <v>2406.7081800000001</v>
      </c>
      <c r="J1823" s="7"/>
    </row>
    <row r="1824" spans="5:10" ht="15">
      <c r="E1824" s="38" t="s">
        <v>1341</v>
      </c>
      <c r="F1824" s="193">
        <v>3307.24</v>
      </c>
      <c r="H1824" s="192">
        <v>40552</v>
      </c>
      <c r="I1824" s="38">
        <v>2414.7060499999998</v>
      </c>
      <c r="J1824" s="7"/>
    </row>
    <row r="1825" spans="5:10" ht="15">
      <c r="E1825" s="38" t="s">
        <v>1342</v>
      </c>
      <c r="F1825" s="193">
        <v>3255.19</v>
      </c>
      <c r="H1825" s="192">
        <v>40551</v>
      </c>
      <c r="I1825" s="38">
        <v>2414.7060499999998</v>
      </c>
      <c r="J1825" s="7"/>
    </row>
    <row r="1826" spans="5:10" ht="15">
      <c r="E1826" s="38" t="s">
        <v>1343</v>
      </c>
      <c r="F1826" s="193">
        <v>3172.03</v>
      </c>
      <c r="H1826" s="192">
        <v>40550</v>
      </c>
      <c r="I1826" s="38">
        <v>2427.6496099999999</v>
      </c>
      <c r="J1826" s="7"/>
    </row>
    <row r="1827" spans="5:10" ht="15">
      <c r="E1827" s="38" t="s">
        <v>1344</v>
      </c>
      <c r="F1827" s="193">
        <v>3172.03</v>
      </c>
      <c r="H1827" s="192">
        <v>40549</v>
      </c>
      <c r="I1827" s="38">
        <v>2469.9926099999998</v>
      </c>
      <c r="J1827" s="7"/>
    </row>
    <row r="1828" spans="5:10" ht="15">
      <c r="E1828" s="38" t="s">
        <v>1345</v>
      </c>
      <c r="F1828" s="193">
        <v>3172.03</v>
      </c>
      <c r="H1828" s="192">
        <v>40548</v>
      </c>
      <c r="I1828" s="38">
        <v>2497.2709799999998</v>
      </c>
      <c r="J1828" s="7"/>
    </row>
    <row r="1829" spans="5:10" ht="15">
      <c r="E1829" s="38" t="s">
        <v>1346</v>
      </c>
      <c r="F1829" s="193">
        <v>3172.03</v>
      </c>
      <c r="H1829" s="192">
        <v>40547</v>
      </c>
      <c r="I1829" s="38">
        <v>2533.9340400000001</v>
      </c>
      <c r="J1829" s="7"/>
    </row>
    <row r="1830" spans="5:10" ht="15">
      <c r="E1830" s="38" t="s">
        <v>1347</v>
      </c>
      <c r="F1830" s="193">
        <v>3180.87</v>
      </c>
      <c r="H1830" s="192">
        <v>40546</v>
      </c>
      <c r="I1830" s="38">
        <v>2557.4600799999998</v>
      </c>
      <c r="J1830" s="7"/>
    </row>
    <row r="1831" spans="5:10" ht="15">
      <c r="E1831" s="38" t="s">
        <v>1348</v>
      </c>
      <c r="F1831" s="193">
        <v>3155.22</v>
      </c>
      <c r="H1831" s="192">
        <v>40545</v>
      </c>
      <c r="I1831" s="38">
        <v>2567.6998699999999</v>
      </c>
      <c r="J1831" s="7"/>
    </row>
    <row r="1832" spans="5:10" ht="15">
      <c r="E1832" s="38" t="s">
        <v>1349</v>
      </c>
      <c r="F1832" s="193">
        <v>3149.47</v>
      </c>
      <c r="H1832" s="192">
        <v>40544</v>
      </c>
      <c r="I1832" s="38">
        <v>2567.6998699999999</v>
      </c>
      <c r="J1832" s="7"/>
    </row>
  </sheetData>
  <mergeCells count="4">
    <mergeCell ref="A1:C1"/>
    <mergeCell ref="E1:F1"/>
    <mergeCell ref="H1:I1"/>
    <mergeCell ref="K1:O1"/>
  </mergeCells>
  <pageMargins left="0.7" right="0.7" top="0.75" bottom="0.75" header="0.3" footer="0.3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N18" sqref="N18"/>
    </sheetView>
  </sheetViews>
  <sheetFormatPr baseColWidth="10" defaultRowHeight="15" x14ac:dyDescent="0"/>
  <cols>
    <col min="2" max="2" width="9.6640625" customWidth="1"/>
    <col min="3" max="3" width="8.1640625" customWidth="1"/>
    <col min="4" max="4" width="8.83203125" customWidth="1"/>
  </cols>
  <sheetData>
    <row r="1" spans="1:14">
      <c r="A1" s="265" t="s">
        <v>124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4" s="1" customFormat="1" ht="75">
      <c r="B2" s="1" t="s">
        <v>116</v>
      </c>
      <c r="C2" s="1" t="s">
        <v>117</v>
      </c>
      <c r="D2" s="1" t="s">
        <v>115</v>
      </c>
      <c r="E2" s="1" t="s">
        <v>118</v>
      </c>
      <c r="F2" s="1" t="s">
        <v>120</v>
      </c>
      <c r="G2" s="1" t="s">
        <v>119</v>
      </c>
      <c r="H2" s="1" t="s">
        <v>121</v>
      </c>
      <c r="I2" s="1" t="s">
        <v>122</v>
      </c>
      <c r="J2" s="1" t="s">
        <v>123</v>
      </c>
      <c r="K2" s="1" t="s">
        <v>125</v>
      </c>
      <c r="M2" s="1" t="s">
        <v>62</v>
      </c>
    </row>
    <row r="3" spans="1:14">
      <c r="A3" t="s">
        <v>106</v>
      </c>
      <c r="B3">
        <v>6000</v>
      </c>
      <c r="C3">
        <v>400</v>
      </c>
      <c r="D3">
        <v>2000</v>
      </c>
      <c r="M3">
        <f t="shared" ref="M3:M13" si="0">B3+C3+D3+E3+F3+G3+H3+I3+J3+K3</f>
        <v>8400</v>
      </c>
    </row>
    <row r="4" spans="1:14">
      <c r="A4" t="s">
        <v>107</v>
      </c>
      <c r="B4">
        <v>20000</v>
      </c>
      <c r="C4">
        <v>2000</v>
      </c>
      <c r="D4">
        <v>2500</v>
      </c>
      <c r="M4">
        <f t="shared" si="0"/>
        <v>24500</v>
      </c>
    </row>
    <row r="5" spans="1:14">
      <c r="A5" t="s">
        <v>108</v>
      </c>
      <c r="B5">
        <v>20000</v>
      </c>
      <c r="C5">
        <v>3500</v>
      </c>
      <c r="D5">
        <v>2500</v>
      </c>
      <c r="E5">
        <v>10000</v>
      </c>
      <c r="M5">
        <f t="shared" si="0"/>
        <v>36000</v>
      </c>
    </row>
    <row r="6" spans="1:14">
      <c r="A6" t="s">
        <v>109</v>
      </c>
      <c r="B6">
        <v>20000</v>
      </c>
      <c r="C6">
        <v>3500</v>
      </c>
      <c r="D6">
        <v>2500</v>
      </c>
      <c r="E6">
        <v>10000</v>
      </c>
      <c r="M6">
        <f t="shared" si="0"/>
        <v>36000</v>
      </c>
    </row>
    <row r="7" spans="1:14">
      <c r="A7" t="s">
        <v>110</v>
      </c>
      <c r="B7">
        <v>12000</v>
      </c>
      <c r="C7">
        <v>1500</v>
      </c>
      <c r="D7">
        <v>1500</v>
      </c>
      <c r="M7">
        <f t="shared" si="0"/>
        <v>15000</v>
      </c>
    </row>
    <row r="8" spans="1:14">
      <c r="A8" t="s">
        <v>111</v>
      </c>
      <c r="B8">
        <v>10000</v>
      </c>
      <c r="C8">
        <v>1000</v>
      </c>
      <c r="D8">
        <v>1000</v>
      </c>
      <c r="M8">
        <f t="shared" si="0"/>
        <v>12000</v>
      </c>
    </row>
    <row r="9" spans="1:14">
      <c r="A9" t="s">
        <v>112</v>
      </c>
      <c r="B9">
        <v>16000</v>
      </c>
      <c r="C9">
        <v>10000</v>
      </c>
      <c r="K9">
        <v>200000</v>
      </c>
      <c r="M9">
        <f t="shared" si="0"/>
        <v>226000</v>
      </c>
    </row>
    <row r="10" spans="1:14">
      <c r="A10" t="s">
        <v>113</v>
      </c>
      <c r="B10">
        <v>8000</v>
      </c>
      <c r="M10">
        <f t="shared" si="0"/>
        <v>8000</v>
      </c>
    </row>
    <row r="11" spans="1:14">
      <c r="A11" t="s">
        <v>114</v>
      </c>
      <c r="B11">
        <v>10000</v>
      </c>
      <c r="C11">
        <v>4000</v>
      </c>
      <c r="D11">
        <v>2000</v>
      </c>
      <c r="E11">
        <v>10000</v>
      </c>
      <c r="F11">
        <v>10000</v>
      </c>
      <c r="G11">
        <v>50000</v>
      </c>
      <c r="H11">
        <v>3000</v>
      </c>
      <c r="I11">
        <v>10000</v>
      </c>
      <c r="J11">
        <v>20000</v>
      </c>
      <c r="M11">
        <f t="shared" si="0"/>
        <v>119000</v>
      </c>
    </row>
    <row r="12" spans="1:14">
      <c r="A12" t="s">
        <v>149</v>
      </c>
      <c r="B12">
        <v>6000</v>
      </c>
      <c r="C12">
        <v>500</v>
      </c>
      <c r="D12">
        <v>1700</v>
      </c>
      <c r="M12">
        <f t="shared" si="0"/>
        <v>8200</v>
      </c>
    </row>
    <row r="13" spans="1:14">
      <c r="A13" t="s">
        <v>1126</v>
      </c>
      <c r="B13">
        <v>20000</v>
      </c>
      <c r="C13">
        <v>4500</v>
      </c>
      <c r="D13">
        <v>1500</v>
      </c>
      <c r="E13">
        <v>40000</v>
      </c>
      <c r="J13">
        <v>2000</v>
      </c>
      <c r="M13">
        <f t="shared" si="0"/>
        <v>68000</v>
      </c>
    </row>
    <row r="16" spans="1:14">
      <c r="L16" t="s">
        <v>139</v>
      </c>
      <c r="M16">
        <f>AVERAGE(M3:M13)</f>
        <v>51009.090909090912</v>
      </c>
      <c r="N16" s="198">
        <f>M16/'Economic Inidicators'!F4</f>
        <v>24.865815840434934</v>
      </c>
    </row>
    <row r="17" spans="12:14">
      <c r="L17" t="s">
        <v>72</v>
      </c>
      <c r="M17">
        <f>_xlfn.STDEV.P(M3:M13)</f>
        <v>63962.239635378261</v>
      </c>
      <c r="N17" s="198">
        <f>M17/'Economic Inidicators'!F4</f>
        <v>31.180192455294819</v>
      </c>
    </row>
  </sheetData>
  <mergeCells count="1">
    <mergeCell ref="A1:K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3" sqref="A13"/>
    </sheetView>
  </sheetViews>
  <sheetFormatPr baseColWidth="10" defaultRowHeight="15" x14ac:dyDescent="0"/>
  <sheetData>
    <row r="1" spans="1:4">
      <c r="A1" s="265" t="s">
        <v>126</v>
      </c>
      <c r="B1" s="265"/>
      <c r="C1" s="265"/>
      <c r="D1" s="265"/>
    </row>
    <row r="2" spans="1:4">
      <c r="A2" t="s">
        <v>106</v>
      </c>
      <c r="B2">
        <v>100</v>
      </c>
    </row>
    <row r="3" spans="1:4">
      <c r="A3" t="s">
        <v>107</v>
      </c>
      <c r="B3">
        <v>90</v>
      </c>
    </row>
    <row r="4" spans="1:4">
      <c r="A4" t="s">
        <v>108</v>
      </c>
      <c r="B4">
        <v>100</v>
      </c>
    </row>
    <row r="5" spans="1:4">
      <c r="A5" t="s">
        <v>109</v>
      </c>
      <c r="B5">
        <v>90</v>
      </c>
    </row>
    <row r="6" spans="1:4">
      <c r="A6" t="s">
        <v>110</v>
      </c>
      <c r="B6">
        <v>90</v>
      </c>
    </row>
    <row r="7" spans="1:4">
      <c r="A7" t="s">
        <v>111</v>
      </c>
      <c r="B7">
        <v>10</v>
      </c>
    </row>
    <row r="8" spans="1:4">
      <c r="A8" t="s">
        <v>112</v>
      </c>
      <c r="B8">
        <v>0</v>
      </c>
    </row>
    <row r="9" spans="1:4">
      <c r="A9" t="s">
        <v>113</v>
      </c>
      <c r="B9">
        <v>0</v>
      </c>
    </row>
    <row r="10" spans="1:4">
      <c r="A10" t="s">
        <v>114</v>
      </c>
      <c r="B10">
        <v>0</v>
      </c>
    </row>
    <row r="11" spans="1:4">
      <c r="A11" t="s">
        <v>149</v>
      </c>
      <c r="B11">
        <v>0</v>
      </c>
    </row>
    <row r="12" spans="1:4">
      <c r="A12" t="s">
        <v>1127</v>
      </c>
      <c r="B12">
        <v>10</v>
      </c>
    </row>
    <row r="13" spans="1:4">
      <c r="B13">
        <f>AVERAGE(B2:B12)/100</f>
        <v>0.44545454545454549</v>
      </c>
    </row>
  </sheetData>
  <mergeCells count="1">
    <mergeCell ref="A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12" sqref="A12"/>
    </sheetView>
  </sheetViews>
  <sheetFormatPr baseColWidth="10" defaultRowHeight="15" x14ac:dyDescent="0"/>
  <sheetData>
    <row r="1" spans="1:13">
      <c r="A1" s="265" t="s">
        <v>127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3" ht="75">
      <c r="A2" s="1"/>
      <c r="B2" s="1" t="s">
        <v>116</v>
      </c>
      <c r="C2" s="1" t="s">
        <v>117</v>
      </c>
      <c r="D2" s="1" t="s">
        <v>115</v>
      </c>
      <c r="E2" s="1" t="s">
        <v>118</v>
      </c>
      <c r="F2" s="1" t="s">
        <v>120</v>
      </c>
      <c r="G2" s="1" t="s">
        <v>119</v>
      </c>
      <c r="H2" s="1" t="s">
        <v>121</v>
      </c>
      <c r="I2" s="1" t="s">
        <v>122</v>
      </c>
      <c r="J2" s="1" t="s">
        <v>123</v>
      </c>
      <c r="K2" s="1" t="s">
        <v>125</v>
      </c>
      <c r="L2" s="1"/>
      <c r="M2" s="1" t="s">
        <v>62</v>
      </c>
    </row>
    <row r="3" spans="1:13">
      <c r="A3" t="s">
        <v>106</v>
      </c>
      <c r="B3">
        <v>6000</v>
      </c>
      <c r="C3">
        <v>400</v>
      </c>
      <c r="D3">
        <v>2000</v>
      </c>
      <c r="M3">
        <f t="shared" ref="M3:M13" si="0">B3+C3+D3+E3+F3+G3+H3+I3+J3+K3</f>
        <v>8400</v>
      </c>
    </row>
    <row r="4" spans="1:13">
      <c r="A4" t="s">
        <v>107</v>
      </c>
      <c r="B4">
        <v>20000</v>
      </c>
      <c r="C4">
        <v>2000</v>
      </c>
      <c r="D4">
        <v>2500</v>
      </c>
      <c r="M4">
        <f t="shared" si="0"/>
        <v>24500</v>
      </c>
    </row>
    <row r="5" spans="1:13">
      <c r="A5" t="s">
        <v>108</v>
      </c>
      <c r="B5">
        <v>20000</v>
      </c>
      <c r="C5">
        <v>3500</v>
      </c>
      <c r="D5">
        <v>2500</v>
      </c>
      <c r="E5">
        <v>10000</v>
      </c>
      <c r="M5">
        <f t="shared" si="0"/>
        <v>36000</v>
      </c>
    </row>
    <row r="6" spans="1:13">
      <c r="A6" t="s">
        <v>109</v>
      </c>
      <c r="B6">
        <v>20000</v>
      </c>
      <c r="C6">
        <v>3500</v>
      </c>
      <c r="D6">
        <v>2500</v>
      </c>
      <c r="E6">
        <v>10000</v>
      </c>
      <c r="M6">
        <f t="shared" si="0"/>
        <v>36000</v>
      </c>
    </row>
    <row r="7" spans="1:13">
      <c r="A7" t="s">
        <v>110</v>
      </c>
      <c r="B7">
        <v>20000</v>
      </c>
      <c r="C7">
        <v>2000</v>
      </c>
      <c r="D7">
        <v>2100</v>
      </c>
      <c r="M7">
        <f t="shared" si="0"/>
        <v>24100</v>
      </c>
    </row>
    <row r="8" spans="1:13">
      <c r="A8" t="s">
        <v>111</v>
      </c>
      <c r="B8">
        <v>20000</v>
      </c>
      <c r="C8">
        <v>2000</v>
      </c>
      <c r="D8">
        <v>2000</v>
      </c>
      <c r="M8">
        <f t="shared" si="0"/>
        <v>24000</v>
      </c>
    </row>
    <row r="9" spans="1:13">
      <c r="A9" t="s">
        <v>112</v>
      </c>
      <c r="B9">
        <v>0</v>
      </c>
      <c r="C9">
        <v>0</v>
      </c>
      <c r="D9">
        <v>0</v>
      </c>
      <c r="M9">
        <f t="shared" si="0"/>
        <v>0</v>
      </c>
    </row>
    <row r="10" spans="1:13">
      <c r="A10" t="s">
        <v>113</v>
      </c>
      <c r="B10">
        <v>0</v>
      </c>
      <c r="C10">
        <v>0</v>
      </c>
      <c r="D10">
        <v>0</v>
      </c>
      <c r="M10">
        <f t="shared" si="0"/>
        <v>0</v>
      </c>
    </row>
    <row r="11" spans="1:13">
      <c r="A11" t="s">
        <v>114</v>
      </c>
      <c r="B11">
        <v>0</v>
      </c>
      <c r="C11">
        <v>0</v>
      </c>
      <c r="D11">
        <v>0</v>
      </c>
      <c r="M11">
        <f t="shared" si="0"/>
        <v>0</v>
      </c>
    </row>
    <row r="12" spans="1:13">
      <c r="A12" t="s">
        <v>149</v>
      </c>
      <c r="B12">
        <v>0</v>
      </c>
      <c r="C12">
        <v>0</v>
      </c>
      <c r="D12">
        <v>0</v>
      </c>
      <c r="M12">
        <f t="shared" si="0"/>
        <v>0</v>
      </c>
    </row>
    <row r="13" spans="1:13">
      <c r="A13" t="s">
        <v>1127</v>
      </c>
      <c r="B13">
        <v>5000</v>
      </c>
      <c r="M13">
        <f t="shared" si="0"/>
        <v>5000</v>
      </c>
    </row>
    <row r="15" spans="1:13">
      <c r="M15">
        <f>AVERAGE((M3:M13))</f>
        <v>14363.636363636364</v>
      </c>
    </row>
  </sheetData>
  <mergeCells count="1">
    <mergeCell ref="A1:K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 Monte Carlo Set Up</vt:lpstr>
      <vt:lpstr>RCT Synthesis</vt:lpstr>
      <vt:lpstr>Clinical Adverse Event Costs</vt:lpstr>
      <vt:lpstr>Drug Prices</vt:lpstr>
      <vt:lpstr>Demographics</vt:lpstr>
      <vt:lpstr>Economic Inidicators</vt:lpstr>
      <vt:lpstr>Survey Q1</vt:lpstr>
      <vt:lpstr>Survey Q2</vt:lpstr>
      <vt:lpstr>Survey Q3</vt:lpstr>
      <vt:lpstr>Survey Q4</vt:lpstr>
      <vt:lpstr>Survey Q5</vt:lpstr>
      <vt:lpstr>Transportation Survey Answers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Berger</dc:creator>
  <cp:lastModifiedBy>Brandon Berger</cp:lastModifiedBy>
  <dcterms:created xsi:type="dcterms:W3CDTF">2014-08-07T22:16:10Z</dcterms:created>
  <dcterms:modified xsi:type="dcterms:W3CDTF">2016-09-21T13:56:21Z</dcterms:modified>
</cp:coreProperties>
</file>